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fjanus\Desktop\2026-2028-plan\Novo\"/>
    </mc:Choice>
  </mc:AlternateContent>
  <xr:revisionPtr revIDLastSave="0" documentId="13_ncr:1_{A3355EC6-2335-48A0-A13D-275B9AF3EE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PZ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5" i="7" l="1"/>
  <c r="D105" i="7"/>
  <c r="D106" i="7"/>
  <c r="C104" i="7"/>
  <c r="F104" i="7"/>
  <c r="G104" i="7"/>
  <c r="E104" i="7"/>
  <c r="D30" i="7"/>
  <c r="F30" i="7"/>
  <c r="G30" i="7"/>
  <c r="E30" i="7"/>
  <c r="F106" i="7"/>
  <c r="E106" i="7"/>
  <c r="F93" i="7"/>
  <c r="F92" i="7" s="1"/>
  <c r="G93" i="7"/>
  <c r="G92" i="7" s="1"/>
  <c r="E93" i="7"/>
  <c r="E92" i="7" s="1"/>
  <c r="D93" i="7"/>
  <c r="C93" i="7"/>
  <c r="G109" i="7"/>
  <c r="F109" i="7"/>
  <c r="E109" i="7"/>
  <c r="D109" i="7"/>
  <c r="C109" i="7"/>
  <c r="D87" i="7"/>
  <c r="D86" i="7" s="1"/>
  <c r="E87" i="7"/>
  <c r="E86" i="7" s="1"/>
  <c r="F87" i="7"/>
  <c r="F86" i="7" s="1"/>
  <c r="G87" i="7"/>
  <c r="G86" i="7" s="1"/>
  <c r="C87" i="7"/>
  <c r="C86" i="7" s="1"/>
  <c r="C47" i="7"/>
  <c r="C46" i="7" s="1"/>
  <c r="D47" i="7"/>
  <c r="D46" i="7" s="1"/>
  <c r="F47" i="7"/>
  <c r="F46" i="7" s="1"/>
  <c r="G47" i="7"/>
  <c r="G46" i="7" s="1"/>
  <c r="E47" i="7"/>
  <c r="E46" i="7" s="1"/>
  <c r="D51" i="7"/>
  <c r="E51" i="7"/>
  <c r="F51" i="7"/>
  <c r="G51" i="7"/>
  <c r="C51" i="7"/>
  <c r="D55" i="7"/>
  <c r="E55" i="7"/>
  <c r="F55" i="7"/>
  <c r="G55" i="7"/>
  <c r="C55" i="7"/>
  <c r="G83" i="7"/>
  <c r="G82" i="7" s="1"/>
  <c r="F83" i="7"/>
  <c r="F82" i="7" s="1"/>
  <c r="E83" i="7"/>
  <c r="E82" i="7" s="1"/>
  <c r="D83" i="7"/>
  <c r="D82" i="7" s="1"/>
  <c r="C83" i="7"/>
  <c r="C82" i="7" s="1"/>
  <c r="E105" i="7" l="1"/>
  <c r="F105" i="7"/>
  <c r="D92" i="7"/>
  <c r="C92" i="7"/>
  <c r="C50" i="7"/>
  <c r="D50" i="7"/>
  <c r="G50" i="7"/>
  <c r="F50" i="7"/>
  <c r="E50" i="7"/>
  <c r="D19" i="7" l="1"/>
  <c r="D18" i="7" s="1"/>
  <c r="E18" i="7"/>
  <c r="F18" i="7"/>
  <c r="G18" i="7"/>
  <c r="D24" i="7" l="1"/>
  <c r="D17" i="7" s="1"/>
  <c r="D16" i="7" s="1"/>
  <c r="E24" i="7"/>
  <c r="E17" i="7" s="1"/>
  <c r="E16" i="7" s="1"/>
  <c r="F24" i="7"/>
  <c r="F17" i="7" s="1"/>
  <c r="F16" i="7" s="1"/>
  <c r="G24" i="7"/>
  <c r="G17" i="7" s="1"/>
  <c r="G16" i="7" s="1"/>
  <c r="C24" i="7"/>
  <c r="D36" i="7"/>
  <c r="E36" i="7"/>
  <c r="F36" i="7"/>
  <c r="G36" i="7"/>
  <c r="C36" i="7"/>
  <c r="D39" i="7"/>
  <c r="E39" i="7"/>
  <c r="F39" i="7"/>
  <c r="G39" i="7"/>
  <c r="D44" i="7"/>
  <c r="E44" i="7"/>
  <c r="F44" i="7"/>
  <c r="G44" i="7"/>
  <c r="D58" i="7"/>
  <c r="E58" i="7"/>
  <c r="F58" i="7"/>
  <c r="G58" i="7"/>
  <c r="D66" i="7"/>
  <c r="E66" i="7"/>
  <c r="F66" i="7"/>
  <c r="G66" i="7"/>
  <c r="C66" i="7"/>
  <c r="D71" i="7"/>
  <c r="E71" i="7"/>
  <c r="F71" i="7"/>
  <c r="G71" i="7"/>
  <c r="D78" i="7"/>
  <c r="E78" i="7"/>
  <c r="F78" i="7"/>
  <c r="G78" i="7"/>
  <c r="D96" i="7"/>
  <c r="E96" i="7"/>
  <c r="F96" i="7"/>
  <c r="G96" i="7"/>
  <c r="C96" i="7"/>
  <c r="D100" i="7"/>
  <c r="E100" i="7"/>
  <c r="F100" i="7"/>
  <c r="G100" i="7"/>
  <c r="C100" i="7"/>
  <c r="D120" i="7"/>
  <c r="E120" i="7"/>
  <c r="F120" i="7"/>
  <c r="G120" i="7"/>
  <c r="C120" i="7"/>
  <c r="D113" i="7"/>
  <c r="E113" i="7"/>
  <c r="F113" i="7"/>
  <c r="G113" i="7"/>
  <c r="C115" i="7"/>
  <c r="C113" i="7" s="1"/>
  <c r="C80" i="7"/>
  <c r="C78" i="7" s="1"/>
  <c r="C76" i="7"/>
  <c r="C75" i="7"/>
  <c r="C74" i="7"/>
  <c r="C73" i="7"/>
  <c r="C72" i="7"/>
  <c r="C61" i="7"/>
  <c r="C60" i="7"/>
  <c r="C59" i="7"/>
  <c r="C45" i="7"/>
  <c r="C44" i="7" s="1"/>
  <c r="C42" i="7"/>
  <c r="C41" i="7"/>
  <c r="C40" i="7"/>
  <c r="C33" i="7"/>
  <c r="C32" i="7"/>
  <c r="C31" i="7"/>
  <c r="C30" i="7" s="1"/>
  <c r="C63" i="7"/>
  <c r="C20" i="7"/>
  <c r="C18" i="7" s="1"/>
  <c r="C95" i="7" l="1"/>
  <c r="C106" i="7" s="1"/>
  <c r="C112" i="7"/>
  <c r="C17" i="7"/>
  <c r="C16" i="7" s="1"/>
  <c r="C29" i="7"/>
  <c r="C39" i="7"/>
  <c r="C38" i="7" s="1"/>
  <c r="G112" i="7"/>
  <c r="G57" i="7"/>
  <c r="D112" i="7"/>
  <c r="F57" i="7"/>
  <c r="F112" i="7"/>
  <c r="G70" i="7"/>
  <c r="E57" i="7"/>
  <c r="F70" i="7"/>
  <c r="E70" i="7"/>
  <c r="C71" i="7"/>
  <c r="C70" i="7" s="1"/>
  <c r="C58" i="7"/>
  <c r="C57" i="7" s="1"/>
  <c r="G95" i="7"/>
  <c r="G106" i="7" s="1"/>
  <c r="G105" i="7" s="1"/>
  <c r="E95" i="7"/>
  <c r="F95" i="7"/>
  <c r="G38" i="7"/>
  <c r="D95" i="7"/>
  <c r="D104" i="7" s="1"/>
  <c r="E112" i="7"/>
  <c r="F38" i="7"/>
  <c r="E38" i="7"/>
  <c r="E29" i="7"/>
  <c r="D29" i="7"/>
  <c r="F29" i="7"/>
  <c r="G29" i="7"/>
  <c r="D70" i="7"/>
  <c r="D57" i="7"/>
  <c r="D38" i="7"/>
  <c r="C28" i="7" l="1"/>
  <c r="E28" i="7"/>
  <c r="D28" i="7"/>
  <c r="G28" i="7"/>
  <c r="F28" i="7"/>
</calcChain>
</file>

<file path=xl/sharedStrings.xml><?xml version="1.0" encoding="utf-8"?>
<sst xmlns="http://schemas.openxmlformats.org/spreadsheetml/2006/main" count="210" uniqueCount="63">
  <si>
    <t>Opći prihodi i primici</t>
  </si>
  <si>
    <t>PROGRAMSKO FINANCIRANJE JAVNIH VISOKIH UČILIŠTA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</si>
  <si>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</si>
  <si>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</si>
  <si>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</si>
  <si>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</si>
  <si>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</si>
  <si>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</si>
  <si>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</si>
  <si>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</si>
  <si>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Mehanizam za oporavak i otpornost</t>
  </si>
  <si>
    <t>K679084</t>
  </si>
  <si>
    <t>OP KONKURENTNOST I KOHEZIJA 2014.-2020., PRIORITET 1, 9 i 10</t>
  </si>
  <si>
    <t>Europski fond za regionalni razvoj (ERDF)</t>
  </si>
  <si>
    <t>Fond solidarnosti Europske unije – potres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</si>
  <si>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</si>
  <si>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</si>
  <si>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</si>
  <si>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</si>
  <si>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</si>
  <si>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</si>
  <si>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</si>
  <si>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</si>
  <si>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</si>
  <si>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</si>
  <si>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</si>
  <si>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</si>
  <si>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</si>
  <si>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</si>
  <si>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</si>
  <si>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</si>
  <si>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</si>
  <si>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</si>
  <si>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</si>
  <si>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52</t>
  </si>
  <si>
    <t>Rashodi za nabavu neproizvedene dugotrajne imovine</t>
  </si>
  <si>
    <t>563</t>
  </si>
  <si>
    <t>Europski fond za regionalni razvoj (EFRR</t>
  </si>
  <si>
    <t>3705</t>
  </si>
  <si>
    <t>VISOKO OBRAZOVANJE</t>
  </si>
  <si>
    <t>61</t>
  </si>
  <si>
    <t xml:space="preserve">BROJČANA OZNAKA PRORAČUNSKOG KORISNIKA </t>
  </si>
  <si>
    <t xml:space="preserve">NAZIV PRORAČUNSKOG KORISNIKA </t>
  </si>
  <si>
    <t>Rashodi poslovanja</t>
  </si>
  <si>
    <t>PROJEKCIJA 
2027.</t>
  </si>
  <si>
    <t>Rashodi za nabavu nefinancijske imovine</t>
  </si>
  <si>
    <t>IZVRŠENJE
2024.</t>
  </si>
  <si>
    <t>TEKUĆI PLAN
2025.</t>
  </si>
  <si>
    <t>PLAN 
2026.</t>
  </si>
  <si>
    <t>PROJEKCIJA 
2028.</t>
  </si>
  <si>
    <t>Pomoći iz državnog proračuna kroz opće prihode i primitke</t>
  </si>
  <si>
    <t>Ostale darovnice</t>
  </si>
  <si>
    <t>Kohezijski fond</t>
  </si>
  <si>
    <t>PROGRAMSKO I OSTALO FINANCIRANJE JAVNIH VISOKIH UČILIŠTA  – IZ EVIDENCIJSKIH PRIHODA</t>
  </si>
  <si>
    <t>533</t>
  </si>
  <si>
    <t>5100</t>
  </si>
  <si>
    <t>Programi Unije</t>
  </si>
  <si>
    <t>5011</t>
  </si>
  <si>
    <t>581</t>
  </si>
  <si>
    <t>A679134</t>
  </si>
  <si>
    <t>A679135</t>
  </si>
  <si>
    <t>A679136</t>
  </si>
  <si>
    <t>RAZVOJ SUSTAVA PROGRAMSKIH SPORAZUMA ZA FINANCIRANJE SVEUČILIŠTA I ZNANSTVENIH INSTITUTA USMJERENIH NA INOVACIJE, ISTRAŽIVANJE I RAZVOJ - NPOO (C3.2. R1-I1 )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</si>
</sst>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</cellStyleXfs>
  <cellXfs count="14">
    <xf numFmtId="0" fontId="0" fillId="0" borderId="0" xfId="0"/>
    <xf numFmtId="0" fontId="12" fillId="0" borderId="4" xfId="49" quotePrefix="1" applyFill="1" applyAlignment="1">
      <alignment horizontal="left" vertical="center" indent="5"/>
    </xf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3" fontId="12" fillId="0" borderId="4" xfId="50" applyNumberFormat="1">
      <alignment horizontal="right" vertical="center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4" xfId="49" quotePrefix="1" applyFill="1" applyAlignment="1">
      <alignment horizontal="left" vertical="center" indent="9"/>
    </xf>
    <xf numFmtId="0" fontId="2" fillId="0" borderId="6" xfId="6" quotePrefix="1" applyFill="1" applyBorder="1" applyAlignment="1">
      <alignment horizontal="left" vertical="center" indent="4"/>
    </xf>
    <xf numFmtId="0" fontId="2" fillId="0" borderId="6" xfId="6" quotePrefix="1" applyFill="1" applyBorder="1" applyAlignment="1">
      <alignment horizontal="left" vertical="center" indent="1"/>
    </xf>
    <xf numFmtId="3" fontId="12" fillId="0" borderId="7" xfId="50" applyNumberFormat="1" applyBorder="1">
      <alignment horizontal="right" vertical="center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2" fillId="0" borderId="5" xfId="50" applyNumberFormat="1" applyBorder="1">
      <alignment horizontal="right" vertical="center"/>
    </xf>
  </cellXfs>
  <cellStyles count="51">
    <cellStyle name="Normal" xfId="0" builtinId="0"/>
    <cellStyle name="Normal 2" xfId="3" xr:uid="{00000000-0005-0000-0000-000001000000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21"/>
  <sheetViews>
    <sheetView tabSelected="1" zoomScale="130" zoomScaleNormal="13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05" sqref="B105"/>
    </sheetView>
  </sheetViews>
  <sheetFormatPr defaultColWidth="9.109375" defaultRowHeight="14.4" x14ac:dyDescent="0.3"/>
  <cols>
    <col min="1" max="1" width="17.33203125" customWidth="1"/>
    <col min="2" max="2" width="51.44140625" customWidth="1"/>
    <col min="3" max="7" width="13.33203125" customWidth="1"/>
  </cols>
  <sheetData>
    <row r="2" spans="1:7" ht="52.8" x14ac:dyDescent="0.3">
      <c r="A2" s="5" t="s">
        <v>41</v>
      </c>
      <c r="B2" s="5" t="s">
        <v>42</v>
      </c>
      <c r="C2" s="5" t="s">
        <v>46</v>
      </c>
      <c r="D2" s="5" t="s">
        <v>47</v>
      </c>
      <c r="E2" s="6" t="s">
        <v>48</v>
      </c>
      <c r="F2" s="6" t="s">
        <v>44</v>
      </c>
      <c r="G2" s="6" t="s">
        <v>49</v>
      </c>
    </row>
    <row r="3" spans="1:7" x14ac:dyDescent="0.3">
      <c r="A3" s="3">
        <v>11</v>
      </c>
      <c r="B3" s="2" t="s">
        <v>0</v>
      </c>
      <c r="C3" s="4">
        <v>6699686</v>
      </c>
      <c r="D3" s="4">
        <v>6946026</v>
      </c>
      <c r="E3" s="4">
        <v>7976669.5023751827</v>
      </c>
      <c r="F3" s="4">
        <v>8503632.1448306981</v>
      </c>
      <c r="G3" s="4">
        <v>9062780.9534687009</v>
      </c>
    </row>
    <row r="4" spans="1:7" x14ac:dyDescent="0.3">
      <c r="A4" s="3">
        <v>31</v>
      </c>
      <c r="B4" s="2" t="s">
        <v>9</v>
      </c>
      <c r="C4" s="4">
        <v>3626216</v>
      </c>
      <c r="D4" s="4">
        <v>3084116</v>
      </c>
      <c r="E4" s="4">
        <v>3590000</v>
      </c>
      <c r="F4" s="4">
        <v>3690000</v>
      </c>
      <c r="G4" s="4">
        <v>3790000</v>
      </c>
    </row>
    <row r="5" spans="1:7" x14ac:dyDescent="0.3">
      <c r="A5" s="3">
        <v>43</v>
      </c>
      <c r="B5" s="2" t="s">
        <v>3</v>
      </c>
      <c r="C5" s="4">
        <v>289383</v>
      </c>
      <c r="D5" s="4">
        <v>240083</v>
      </c>
      <c r="E5" s="4">
        <v>825000</v>
      </c>
      <c r="F5" s="4">
        <v>850000</v>
      </c>
      <c r="G5" s="4">
        <v>875000</v>
      </c>
    </row>
    <row r="6" spans="1:7" x14ac:dyDescent="0.3">
      <c r="A6" s="3">
        <v>50</v>
      </c>
      <c r="B6" s="2" t="s">
        <v>50</v>
      </c>
      <c r="C6" s="4"/>
      <c r="D6" s="4"/>
      <c r="E6" s="4">
        <v>90000</v>
      </c>
      <c r="F6" s="4">
        <v>90000</v>
      </c>
      <c r="G6" s="4">
        <v>90000</v>
      </c>
    </row>
    <row r="7" spans="1:7" x14ac:dyDescent="0.3">
      <c r="A7" s="3">
        <v>51</v>
      </c>
      <c r="B7" s="2" t="s">
        <v>5</v>
      </c>
      <c r="C7" s="4">
        <v>2156483</v>
      </c>
      <c r="D7" s="4">
        <v>1057921</v>
      </c>
      <c r="E7" s="4">
        <v>846895</v>
      </c>
      <c r="F7" s="4">
        <v>987540</v>
      </c>
      <c r="G7" s="4">
        <v>715000</v>
      </c>
    </row>
    <row r="8" spans="1:7" x14ac:dyDescent="0.3">
      <c r="A8" s="3">
        <v>52</v>
      </c>
      <c r="B8" s="2" t="s">
        <v>6</v>
      </c>
      <c r="C8" s="4">
        <v>907935</v>
      </c>
      <c r="D8" s="4">
        <v>1064920</v>
      </c>
      <c r="E8" s="4">
        <v>0</v>
      </c>
      <c r="F8" s="4">
        <v>0</v>
      </c>
      <c r="G8" s="4">
        <v>0</v>
      </c>
    </row>
    <row r="9" spans="1:7" x14ac:dyDescent="0.3">
      <c r="A9" s="3">
        <v>533</v>
      </c>
      <c r="B9" s="2" t="s">
        <v>51</v>
      </c>
      <c r="C9" s="4">
        <v>0</v>
      </c>
      <c r="D9" s="4">
        <v>0</v>
      </c>
      <c r="E9" s="4">
        <v>59360</v>
      </c>
      <c r="F9" s="4">
        <v>0</v>
      </c>
      <c r="G9" s="4">
        <v>0</v>
      </c>
    </row>
    <row r="10" spans="1:7" x14ac:dyDescent="0.3">
      <c r="A10" s="3">
        <v>61</v>
      </c>
      <c r="B10" s="2" t="s">
        <v>7</v>
      </c>
      <c r="C10" s="4">
        <v>14960</v>
      </c>
      <c r="D10" s="4">
        <v>20000</v>
      </c>
      <c r="E10" s="4">
        <v>20000</v>
      </c>
      <c r="F10" s="4">
        <v>20000</v>
      </c>
      <c r="G10" s="4">
        <v>20000</v>
      </c>
    </row>
    <row r="11" spans="1:7" x14ac:dyDescent="0.3">
      <c r="A11" s="3">
        <v>581</v>
      </c>
      <c r="B11" s="2" t="s">
        <v>10</v>
      </c>
      <c r="C11" s="4">
        <v>0</v>
      </c>
      <c r="D11" s="4">
        <v>0</v>
      </c>
      <c r="E11" s="4">
        <v>334911</v>
      </c>
      <c r="F11" s="4">
        <v>296376</v>
      </c>
      <c r="G11" s="4">
        <v>296376</v>
      </c>
    </row>
    <row r="12" spans="1:7" x14ac:dyDescent="0.3">
      <c r="A12" s="3">
        <v>5761</v>
      </c>
      <c r="B12" s="2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3">
      <c r="A13" s="3">
        <v>562</v>
      </c>
      <c r="B13" s="2" t="s">
        <v>52</v>
      </c>
      <c r="C13" s="4">
        <v>20594</v>
      </c>
      <c r="D13" s="4">
        <v>0</v>
      </c>
      <c r="E13" s="4">
        <v>0</v>
      </c>
      <c r="F13" s="4">
        <v>0</v>
      </c>
      <c r="G13" s="4">
        <v>0</v>
      </c>
    </row>
    <row r="14" spans="1:7" ht="13.8" customHeight="1" x14ac:dyDescent="0.3">
      <c r="A14" s="11">
        <v>563</v>
      </c>
      <c r="B14" s="12" t="s">
        <v>13</v>
      </c>
      <c r="C14" s="13">
        <v>0</v>
      </c>
      <c r="D14" s="13">
        <v>0</v>
      </c>
      <c r="E14" s="13">
        <v>217613</v>
      </c>
      <c r="F14" s="13">
        <v>0</v>
      </c>
      <c r="G14" s="13">
        <v>0</v>
      </c>
    </row>
    <row r="15" spans="1:7" x14ac:dyDescent="0.3">
      <c r="A15" s="8" t="s">
        <v>38</v>
      </c>
      <c r="B15" s="9" t="s">
        <v>39</v>
      </c>
      <c r="C15" s="10"/>
      <c r="D15" s="10"/>
      <c r="E15" s="10"/>
      <c r="F15" s="10"/>
      <c r="G15" s="10"/>
    </row>
    <row r="16" spans="1:7" x14ac:dyDescent="0.3">
      <c r="A16" s="1" t="s">
        <v>59</v>
      </c>
      <c r="B16" s="2" t="s">
        <v>1</v>
      </c>
      <c r="C16" s="4">
        <f>C17</f>
        <v>6699685.8399999999</v>
      </c>
      <c r="D16" s="4">
        <f t="shared" ref="D16:G16" si="0">D17</f>
        <v>6946026</v>
      </c>
      <c r="E16" s="4">
        <f t="shared" si="0"/>
        <v>7976669.5023751827</v>
      </c>
      <c r="F16" s="4">
        <f t="shared" si="0"/>
        <v>8503632.1448306981</v>
      </c>
      <c r="G16" s="4">
        <f t="shared" si="0"/>
        <v>9062780.9534687009</v>
      </c>
    </row>
    <row r="17" spans="1:7" x14ac:dyDescent="0.3">
      <c r="A17" s="3" t="s">
        <v>24</v>
      </c>
      <c r="B17" s="2" t="s">
        <v>0</v>
      </c>
      <c r="C17" s="4">
        <f>C18+C24</f>
        <v>6699685.8399999999</v>
      </c>
      <c r="D17" s="4">
        <f t="shared" ref="D17:G17" si="1">D18+D24</f>
        <v>6946026</v>
      </c>
      <c r="E17" s="4">
        <f t="shared" si="1"/>
        <v>7976669.5023751827</v>
      </c>
      <c r="F17" s="4">
        <f t="shared" si="1"/>
        <v>8503632.1448306981</v>
      </c>
      <c r="G17" s="4">
        <f t="shared" si="1"/>
        <v>9062780.9534687009</v>
      </c>
    </row>
    <row r="18" spans="1:7" x14ac:dyDescent="0.3">
      <c r="A18" s="3">
        <v>3</v>
      </c>
      <c r="B18" s="2" t="s">
        <v>43</v>
      </c>
      <c r="C18" s="4">
        <f>C19+C20+C21+C22+C23</f>
        <v>6625748.4500000002</v>
      </c>
      <c r="D18" s="4">
        <f t="shared" ref="D18:G18" si="2">D19+D20+D21+D22+D23</f>
        <v>6946026</v>
      </c>
      <c r="E18" s="4">
        <f t="shared" si="2"/>
        <v>7880607.5023751827</v>
      </c>
      <c r="F18" s="4">
        <f t="shared" si="2"/>
        <v>8407367.1448306981</v>
      </c>
      <c r="G18" s="4">
        <f t="shared" si="2"/>
        <v>8967226.9534687009</v>
      </c>
    </row>
    <row r="19" spans="1:7" x14ac:dyDescent="0.3">
      <c r="A19" s="7" t="s">
        <v>8</v>
      </c>
      <c r="B19" s="2" t="s">
        <v>26</v>
      </c>
      <c r="C19" s="4">
        <v>6079298.3799999999</v>
      </c>
      <c r="D19" s="4">
        <f>6382852+448174</f>
        <v>6831026</v>
      </c>
      <c r="E19" s="4">
        <v>6964616</v>
      </c>
      <c r="F19" s="4">
        <v>7434049</v>
      </c>
      <c r="G19" s="4">
        <v>7934038</v>
      </c>
    </row>
    <row r="20" spans="1:7" x14ac:dyDescent="0.3">
      <c r="A20" s="7" t="s">
        <v>15</v>
      </c>
      <c r="B20" s="2" t="s">
        <v>25</v>
      </c>
      <c r="C20" s="4">
        <f>123989.77+422404.5</f>
        <v>546394.27</v>
      </c>
      <c r="D20" s="4">
        <v>115000</v>
      </c>
      <c r="E20" s="4">
        <v>907072.50237518293</v>
      </c>
      <c r="F20" s="4">
        <v>963960.14483069791</v>
      </c>
      <c r="G20" s="4">
        <v>1023346.9534687016</v>
      </c>
    </row>
    <row r="21" spans="1:7" x14ac:dyDescent="0.3">
      <c r="A21" s="7" t="s">
        <v>16</v>
      </c>
      <c r="B21" s="2" t="s">
        <v>27</v>
      </c>
      <c r="C21" s="4">
        <v>55.8</v>
      </c>
      <c r="D21" s="4"/>
      <c r="E21" s="4">
        <v>8919</v>
      </c>
      <c r="F21" s="4">
        <v>9358</v>
      </c>
      <c r="G21" s="4">
        <v>9842</v>
      </c>
    </row>
    <row r="22" spans="1:7" x14ac:dyDescent="0.3">
      <c r="A22" s="7" t="s">
        <v>17</v>
      </c>
      <c r="B22" s="2" t="s">
        <v>28</v>
      </c>
      <c r="C22" s="4"/>
      <c r="D22" s="4"/>
      <c r="E22" s="4"/>
      <c r="F22" s="4"/>
      <c r="G22" s="4"/>
    </row>
    <row r="23" spans="1:7" x14ac:dyDescent="0.3">
      <c r="A23" s="7" t="s">
        <v>20</v>
      </c>
      <c r="B23" s="2" t="s">
        <v>32</v>
      </c>
      <c r="C23" s="4"/>
      <c r="D23" s="4"/>
      <c r="E23" s="4"/>
      <c r="F23" s="4"/>
      <c r="G23" s="4"/>
    </row>
    <row r="24" spans="1:7" x14ac:dyDescent="0.3">
      <c r="A24" s="3">
        <v>4</v>
      </c>
      <c r="B24" s="2" t="s">
        <v>45</v>
      </c>
      <c r="C24" s="4">
        <f>C25+C26+C27</f>
        <v>73937.39</v>
      </c>
      <c r="D24" s="4">
        <f t="shared" ref="D24:G24" si="3">D25+D26+D27</f>
        <v>0</v>
      </c>
      <c r="E24" s="4">
        <f t="shared" si="3"/>
        <v>96062</v>
      </c>
      <c r="F24" s="4">
        <f t="shared" si="3"/>
        <v>96265</v>
      </c>
      <c r="G24" s="4">
        <f t="shared" si="3"/>
        <v>95554</v>
      </c>
    </row>
    <row r="25" spans="1:7" x14ac:dyDescent="0.3">
      <c r="A25" s="7" t="s">
        <v>18</v>
      </c>
      <c r="B25" s="2" t="s">
        <v>35</v>
      </c>
      <c r="C25" s="4"/>
      <c r="D25" s="4"/>
      <c r="E25" s="4"/>
      <c r="F25" s="4"/>
      <c r="G25" s="4"/>
    </row>
    <row r="26" spans="1:7" x14ac:dyDescent="0.3">
      <c r="A26" s="7" t="s">
        <v>19</v>
      </c>
      <c r="B26" s="2" t="s">
        <v>29</v>
      </c>
      <c r="C26" s="4">
        <v>73937.39</v>
      </c>
      <c r="D26" s="4"/>
      <c r="E26" s="4">
        <v>96062</v>
      </c>
      <c r="F26" s="4">
        <v>96265</v>
      </c>
      <c r="G26" s="4">
        <v>95554</v>
      </c>
    </row>
    <row r="27" spans="1:7" x14ac:dyDescent="0.3">
      <c r="A27" s="7" t="s">
        <v>21</v>
      </c>
      <c r="B27" s="2" t="s">
        <v>30</v>
      </c>
      <c r="C27" s="4"/>
      <c r="D27" s="4"/>
      <c r="E27" s="4"/>
      <c r="F27" s="4"/>
      <c r="G27" s="4"/>
    </row>
    <row r="28" spans="1:7" x14ac:dyDescent="0.3">
      <c r="A28" s="1" t="s">
        <v>60</v>
      </c>
      <c r="B28" s="2" t="s">
        <v>53</v>
      </c>
      <c r="C28" s="4">
        <f t="shared" ref="C28:D28" si="4">C29+C38+C57+C70+C95+C46+C50+C86+C92+C82</f>
        <v>6471560.6100000003</v>
      </c>
      <c r="D28" s="4">
        <f t="shared" si="4"/>
        <v>4928271</v>
      </c>
      <c r="E28" s="4">
        <f>E29+E38+E57+E70+E95+E46+E50+E86+E92+E82</f>
        <v>5687403</v>
      </c>
      <c r="F28" s="4">
        <f t="shared" ref="F28:G28" si="5">F29+F38+F57+F70+F95+F46+F50+F86+F92+F82</f>
        <v>5637540</v>
      </c>
      <c r="G28" s="4">
        <f t="shared" si="5"/>
        <v>5490000</v>
      </c>
    </row>
    <row r="29" spans="1:7" x14ac:dyDescent="0.3">
      <c r="A29" s="3" t="s">
        <v>8</v>
      </c>
      <c r="B29" s="2" t="s">
        <v>9</v>
      </c>
      <c r="C29" s="4">
        <f>C30+C36</f>
        <v>3626216.83</v>
      </c>
      <c r="D29" s="4">
        <f t="shared" ref="D29:G29" si="6">D30+D36</f>
        <v>3048116</v>
      </c>
      <c r="E29" s="4">
        <f t="shared" si="6"/>
        <v>3590000</v>
      </c>
      <c r="F29" s="4">
        <f t="shared" si="6"/>
        <v>3690000</v>
      </c>
      <c r="G29" s="4">
        <f t="shared" si="6"/>
        <v>3790000</v>
      </c>
    </row>
    <row r="30" spans="1:7" x14ac:dyDescent="0.3">
      <c r="A30" s="3">
        <v>3</v>
      </c>
      <c r="B30" s="2" t="s">
        <v>43</v>
      </c>
      <c r="C30" s="4">
        <f t="shared" ref="C30:D30" si="7">C31+C32+C33+C35+C34</f>
        <v>3548041.5</v>
      </c>
      <c r="D30" s="4">
        <f t="shared" si="7"/>
        <v>3048116</v>
      </c>
      <c r="E30" s="4">
        <f>E31+E32+E33+E35+E34</f>
        <v>3549255</v>
      </c>
      <c r="F30" s="4">
        <f t="shared" ref="F30:G30" si="8">F31+F32+F33+F35+F34</f>
        <v>3648123</v>
      </c>
      <c r="G30" s="4">
        <f t="shared" si="8"/>
        <v>3746991</v>
      </c>
    </row>
    <row r="31" spans="1:7" x14ac:dyDescent="0.3">
      <c r="A31" s="7" t="s">
        <v>8</v>
      </c>
      <c r="B31" s="2" t="s">
        <v>26</v>
      </c>
      <c r="C31" s="4">
        <f>1425656.87</f>
        <v>1425656.87</v>
      </c>
      <c r="D31" s="4">
        <v>1032090</v>
      </c>
      <c r="E31" s="4">
        <v>1201382</v>
      </c>
      <c r="F31" s="4">
        <v>1234847</v>
      </c>
      <c r="G31" s="4">
        <v>1268312</v>
      </c>
    </row>
    <row r="32" spans="1:7" x14ac:dyDescent="0.3">
      <c r="A32" s="7" t="s">
        <v>15</v>
      </c>
      <c r="B32" s="2" t="s">
        <v>25</v>
      </c>
      <c r="C32" s="4">
        <f>2090001.8</f>
        <v>2090001.8</v>
      </c>
      <c r="D32" s="4">
        <v>1994390</v>
      </c>
      <c r="E32" s="4">
        <v>2321525</v>
      </c>
      <c r="F32" s="4">
        <v>2386193</v>
      </c>
      <c r="G32" s="4">
        <v>2450862</v>
      </c>
    </row>
    <row r="33" spans="1:7" x14ac:dyDescent="0.3">
      <c r="A33" s="7" t="s">
        <v>16</v>
      </c>
      <c r="B33" s="2" t="s">
        <v>27</v>
      </c>
      <c r="C33" s="4">
        <f>32182.83</f>
        <v>32182.83</v>
      </c>
      <c r="D33" s="4">
        <v>21636</v>
      </c>
      <c r="E33" s="4">
        <v>25184</v>
      </c>
      <c r="F33" s="4">
        <v>25887</v>
      </c>
      <c r="G33" s="4">
        <v>26588</v>
      </c>
    </row>
    <row r="34" spans="1:7" x14ac:dyDescent="0.3">
      <c r="A34" s="7" t="s">
        <v>17</v>
      </c>
      <c r="B34" s="2" t="s">
        <v>28</v>
      </c>
      <c r="C34" s="4"/>
      <c r="D34" s="4"/>
      <c r="E34" s="4">
        <v>1164</v>
      </c>
      <c r="F34" s="4">
        <v>1196</v>
      </c>
      <c r="G34" s="4">
        <v>1229</v>
      </c>
    </row>
    <row r="35" spans="1:7" x14ac:dyDescent="0.3">
      <c r="A35" s="7" t="s">
        <v>20</v>
      </c>
      <c r="B35" s="2" t="s">
        <v>32</v>
      </c>
      <c r="C35" s="4">
        <v>200</v>
      </c>
      <c r="D35" s="4"/>
      <c r="E35" s="4"/>
      <c r="F35" s="4"/>
      <c r="G35" s="4"/>
    </row>
    <row r="36" spans="1:7" x14ac:dyDescent="0.3">
      <c r="A36" s="3">
        <v>4</v>
      </c>
      <c r="B36" s="2" t="s">
        <v>45</v>
      </c>
      <c r="C36" s="4">
        <f>C37</f>
        <v>78175.33</v>
      </c>
      <c r="D36" s="4">
        <f t="shared" ref="D36:G36" si="9">D37</f>
        <v>0</v>
      </c>
      <c r="E36" s="4">
        <f t="shared" si="9"/>
        <v>40745</v>
      </c>
      <c r="F36" s="4">
        <f t="shared" si="9"/>
        <v>41877</v>
      </c>
      <c r="G36" s="4">
        <f t="shared" si="9"/>
        <v>43009</v>
      </c>
    </row>
    <row r="37" spans="1:7" x14ac:dyDescent="0.3">
      <c r="A37" s="7" t="s">
        <v>19</v>
      </c>
      <c r="B37" s="2" t="s">
        <v>29</v>
      </c>
      <c r="C37" s="4">
        <v>78175.33</v>
      </c>
      <c r="D37" s="4"/>
      <c r="E37" s="4">
        <v>40745</v>
      </c>
      <c r="F37" s="4">
        <v>41877</v>
      </c>
      <c r="G37" s="4">
        <v>43009</v>
      </c>
    </row>
    <row r="38" spans="1:7" x14ac:dyDescent="0.3">
      <c r="A38" s="3" t="s">
        <v>2</v>
      </c>
      <c r="B38" s="2" t="s">
        <v>3</v>
      </c>
      <c r="C38" s="4">
        <f>C39+C44</f>
        <v>289383.46000000002</v>
      </c>
      <c r="D38" s="4">
        <f t="shared" ref="D38:G38" si="10">D39+D44</f>
        <v>236083</v>
      </c>
      <c r="E38" s="4">
        <f t="shared" si="10"/>
        <v>825000</v>
      </c>
      <c r="F38" s="4">
        <f t="shared" si="10"/>
        <v>850000</v>
      </c>
      <c r="G38" s="4">
        <f t="shared" si="10"/>
        <v>875000</v>
      </c>
    </row>
    <row r="39" spans="1:7" x14ac:dyDescent="0.3">
      <c r="A39" s="3">
        <v>3</v>
      </c>
      <c r="B39" s="2" t="s">
        <v>43</v>
      </c>
      <c r="C39" s="4">
        <f>C40+C41+C42+C43</f>
        <v>117449.07</v>
      </c>
      <c r="D39" s="4">
        <f t="shared" ref="D39:G39" si="11">D40+D41+D42+D43</f>
        <v>173267</v>
      </c>
      <c r="E39" s="4">
        <f t="shared" si="11"/>
        <v>753048</v>
      </c>
      <c r="F39" s="4">
        <f t="shared" si="11"/>
        <v>775890</v>
      </c>
      <c r="G39" s="4">
        <f t="shared" si="11"/>
        <v>798667</v>
      </c>
    </row>
    <row r="40" spans="1:7" x14ac:dyDescent="0.3">
      <c r="A40" s="7" t="s">
        <v>8</v>
      </c>
      <c r="B40" s="2" t="s">
        <v>26</v>
      </c>
      <c r="C40" s="4">
        <f>87.38</f>
        <v>87.38</v>
      </c>
      <c r="D40" s="4"/>
      <c r="E40" s="4">
        <v>550000</v>
      </c>
      <c r="F40" s="4">
        <v>566751</v>
      </c>
      <c r="G40" s="4">
        <v>583254</v>
      </c>
    </row>
    <row r="41" spans="1:7" x14ac:dyDescent="0.3">
      <c r="A41" s="7" t="s">
        <v>15</v>
      </c>
      <c r="B41" s="2" t="s">
        <v>25</v>
      </c>
      <c r="C41" s="4">
        <f>117277.34</f>
        <v>117277.34</v>
      </c>
      <c r="D41" s="4">
        <v>169631</v>
      </c>
      <c r="E41" s="4">
        <v>194302</v>
      </c>
      <c r="F41" s="4">
        <v>200130</v>
      </c>
      <c r="G41" s="4">
        <v>206135</v>
      </c>
    </row>
    <row r="42" spans="1:7" x14ac:dyDescent="0.3">
      <c r="A42" s="7" t="s">
        <v>16</v>
      </c>
      <c r="B42" s="2" t="s">
        <v>27</v>
      </c>
      <c r="C42" s="4">
        <f>84.35</f>
        <v>84.35</v>
      </c>
      <c r="D42" s="4">
        <v>3636</v>
      </c>
      <c r="E42" s="4">
        <v>8746</v>
      </c>
      <c r="F42" s="4">
        <v>9009</v>
      </c>
      <c r="G42" s="4">
        <v>9278</v>
      </c>
    </row>
    <row r="43" spans="1:7" x14ac:dyDescent="0.3">
      <c r="A43" s="7" t="s">
        <v>17</v>
      </c>
      <c r="B43" s="2" t="s">
        <v>28</v>
      </c>
      <c r="C43" s="4"/>
      <c r="D43" s="4"/>
      <c r="E43" s="4"/>
      <c r="F43" s="4"/>
      <c r="G43" s="4"/>
    </row>
    <row r="44" spans="1:7" x14ac:dyDescent="0.3">
      <c r="A44" s="3">
        <v>4</v>
      </c>
      <c r="B44" s="2" t="s">
        <v>45</v>
      </c>
      <c r="C44" s="4">
        <f>C45</f>
        <v>171934.39</v>
      </c>
      <c r="D44" s="4">
        <f t="shared" ref="D44:G44" si="12">D45</f>
        <v>62816</v>
      </c>
      <c r="E44" s="4">
        <f t="shared" si="12"/>
        <v>71952</v>
      </c>
      <c r="F44" s="4">
        <f t="shared" si="12"/>
        <v>74110</v>
      </c>
      <c r="G44" s="4">
        <f t="shared" si="12"/>
        <v>76333</v>
      </c>
    </row>
    <row r="45" spans="1:7" x14ac:dyDescent="0.3">
      <c r="A45" s="7" t="s">
        <v>19</v>
      </c>
      <c r="B45" s="2" t="s">
        <v>29</v>
      </c>
      <c r="C45" s="4">
        <f>171934.39</f>
        <v>171934.39</v>
      </c>
      <c r="D45" s="4">
        <v>62816</v>
      </c>
      <c r="E45" s="4">
        <v>71952</v>
      </c>
      <c r="F45" s="4">
        <v>74110</v>
      </c>
      <c r="G45" s="4">
        <v>76333</v>
      </c>
    </row>
    <row r="46" spans="1:7" x14ac:dyDescent="0.3">
      <c r="A46" s="3" t="s">
        <v>57</v>
      </c>
      <c r="B46" s="2" t="s">
        <v>56</v>
      </c>
      <c r="C46" s="4">
        <f t="shared" ref="C46:D46" si="13">C47</f>
        <v>0</v>
      </c>
      <c r="D46" s="4">
        <f t="shared" si="13"/>
        <v>0</v>
      </c>
      <c r="E46" s="4">
        <f>E47</f>
        <v>90000</v>
      </c>
      <c r="F46" s="4">
        <f t="shared" ref="F46:G46" si="14">F47</f>
        <v>90000</v>
      </c>
      <c r="G46" s="4">
        <f t="shared" si="14"/>
        <v>90000</v>
      </c>
    </row>
    <row r="47" spans="1:7" x14ac:dyDescent="0.3">
      <c r="A47" s="3">
        <v>3</v>
      </c>
      <c r="B47" s="2" t="s">
        <v>43</v>
      </c>
      <c r="C47" s="4">
        <f t="shared" ref="C47:D47" si="15">C48+C49</f>
        <v>0</v>
      </c>
      <c r="D47" s="4">
        <f t="shared" si="15"/>
        <v>0</v>
      </c>
      <c r="E47" s="4">
        <f>E48+E49</f>
        <v>90000</v>
      </c>
      <c r="F47" s="4">
        <f t="shared" ref="F47:G47" si="16">F48+F49</f>
        <v>90000</v>
      </c>
      <c r="G47" s="4">
        <f t="shared" si="16"/>
        <v>90000</v>
      </c>
    </row>
    <row r="48" spans="1:7" x14ac:dyDescent="0.3">
      <c r="A48" s="7" t="s">
        <v>8</v>
      </c>
      <c r="B48" s="2" t="s">
        <v>26</v>
      </c>
      <c r="C48" s="4"/>
      <c r="D48" s="4"/>
      <c r="E48" s="4">
        <v>90000</v>
      </c>
      <c r="F48" s="4">
        <v>90000</v>
      </c>
      <c r="G48" s="4">
        <v>90000</v>
      </c>
    </row>
    <row r="49" spans="1:7" x14ac:dyDescent="0.3">
      <c r="A49" s="7" t="s">
        <v>15</v>
      </c>
      <c r="B49" s="2" t="s">
        <v>25</v>
      </c>
      <c r="C49" s="4"/>
      <c r="D49" s="4"/>
      <c r="E49" s="4"/>
      <c r="F49" s="4"/>
      <c r="G49" s="4"/>
    </row>
    <row r="50" spans="1:7" x14ac:dyDescent="0.3">
      <c r="A50" s="3" t="s">
        <v>55</v>
      </c>
      <c r="B50" s="2" t="s">
        <v>56</v>
      </c>
      <c r="C50" s="4">
        <f>C51+C55</f>
        <v>0</v>
      </c>
      <c r="D50" s="4">
        <f t="shared" ref="D50:G50" si="17">D51+D55</f>
        <v>0</v>
      </c>
      <c r="E50" s="4">
        <f t="shared" si="17"/>
        <v>846895</v>
      </c>
      <c r="F50" s="4">
        <f t="shared" si="17"/>
        <v>987540</v>
      </c>
      <c r="G50" s="4">
        <f t="shared" si="17"/>
        <v>715000</v>
      </c>
    </row>
    <row r="51" spans="1:7" x14ac:dyDescent="0.3">
      <c r="A51" s="3">
        <v>3</v>
      </c>
      <c r="B51" s="2" t="s">
        <v>43</v>
      </c>
      <c r="C51" s="4">
        <f>C52+C53+C54</f>
        <v>0</v>
      </c>
      <c r="D51" s="4">
        <f t="shared" ref="D51:G51" si="18">D52+D53+D54</f>
        <v>0</v>
      </c>
      <c r="E51" s="4">
        <f t="shared" si="18"/>
        <v>845434</v>
      </c>
      <c r="F51" s="4">
        <f t="shared" si="18"/>
        <v>983772</v>
      </c>
      <c r="G51" s="4">
        <f t="shared" si="18"/>
        <v>710790</v>
      </c>
    </row>
    <row r="52" spans="1:7" x14ac:dyDescent="0.3">
      <c r="A52" s="7" t="s">
        <v>8</v>
      </c>
      <c r="B52" s="2" t="s">
        <v>26</v>
      </c>
      <c r="C52" s="4"/>
      <c r="D52" s="4"/>
      <c r="E52" s="4">
        <v>636898</v>
      </c>
      <c r="F52" s="4">
        <v>692010</v>
      </c>
      <c r="G52" s="4">
        <v>511433</v>
      </c>
    </row>
    <row r="53" spans="1:7" x14ac:dyDescent="0.3">
      <c r="A53" s="7" t="s">
        <v>15</v>
      </c>
      <c r="B53" s="2" t="s">
        <v>25</v>
      </c>
      <c r="C53" s="4"/>
      <c r="D53" s="4"/>
      <c r="E53" s="4">
        <v>208463</v>
      </c>
      <c r="F53" s="4">
        <v>291574</v>
      </c>
      <c r="G53" s="4">
        <v>199147</v>
      </c>
    </row>
    <row r="54" spans="1:7" x14ac:dyDescent="0.3">
      <c r="A54" s="7" t="s">
        <v>16</v>
      </c>
      <c r="B54" s="2" t="s">
        <v>27</v>
      </c>
      <c r="C54" s="4"/>
      <c r="D54" s="4"/>
      <c r="E54" s="4">
        <v>73</v>
      </c>
      <c r="F54" s="4">
        <v>188</v>
      </c>
      <c r="G54" s="4">
        <v>210</v>
      </c>
    </row>
    <row r="55" spans="1:7" x14ac:dyDescent="0.3">
      <c r="A55" s="3">
        <v>4</v>
      </c>
      <c r="B55" s="2" t="s">
        <v>45</v>
      </c>
      <c r="C55" s="4">
        <f>C56</f>
        <v>0</v>
      </c>
      <c r="D55" s="4">
        <f t="shared" ref="D55:G55" si="19">D56</f>
        <v>0</v>
      </c>
      <c r="E55" s="4">
        <f t="shared" si="19"/>
        <v>1461</v>
      </c>
      <c r="F55" s="4">
        <f t="shared" si="19"/>
        <v>3768</v>
      </c>
      <c r="G55" s="4">
        <f t="shared" si="19"/>
        <v>4210</v>
      </c>
    </row>
    <row r="56" spans="1:7" x14ac:dyDescent="0.3">
      <c r="A56" s="7" t="s">
        <v>19</v>
      </c>
      <c r="B56" s="2" t="s">
        <v>29</v>
      </c>
      <c r="C56" s="4"/>
      <c r="D56" s="4"/>
      <c r="E56" s="4">
        <v>1461</v>
      </c>
      <c r="F56" s="4">
        <v>3768</v>
      </c>
      <c r="G56" s="4">
        <v>4210</v>
      </c>
    </row>
    <row r="57" spans="1:7" x14ac:dyDescent="0.3">
      <c r="A57" s="3" t="s">
        <v>4</v>
      </c>
      <c r="B57" s="2" t="s">
        <v>5</v>
      </c>
      <c r="C57" s="4">
        <f>C58+C66</f>
        <v>1753517</v>
      </c>
      <c r="D57" s="4">
        <f t="shared" ref="D57:G57" si="20">D58+D66</f>
        <v>1057921</v>
      </c>
      <c r="E57" s="4">
        <f t="shared" si="20"/>
        <v>0</v>
      </c>
      <c r="F57" s="4">
        <f t="shared" si="20"/>
        <v>0</v>
      </c>
      <c r="G57" s="4">
        <f t="shared" si="20"/>
        <v>0</v>
      </c>
    </row>
    <row r="58" spans="1:7" x14ac:dyDescent="0.3">
      <c r="A58" s="3">
        <v>3</v>
      </c>
      <c r="B58" s="2" t="s">
        <v>43</v>
      </c>
      <c r="C58" s="4">
        <f>SUM(C59:C65)</f>
        <v>1688630.77</v>
      </c>
      <c r="D58" s="4">
        <f t="shared" ref="D58:G58" si="21">SUM(D59:D65)</f>
        <v>904171</v>
      </c>
      <c r="E58" s="4">
        <f t="shared" si="21"/>
        <v>0</v>
      </c>
      <c r="F58" s="4">
        <f t="shared" si="21"/>
        <v>0</v>
      </c>
      <c r="G58" s="4">
        <f t="shared" si="21"/>
        <v>0</v>
      </c>
    </row>
    <row r="59" spans="1:7" x14ac:dyDescent="0.3">
      <c r="A59" s="7" t="s">
        <v>8</v>
      </c>
      <c r="B59" s="2" t="s">
        <v>26</v>
      </c>
      <c r="C59" s="4">
        <f>195601.58+86676.23</f>
        <v>282277.81</v>
      </c>
      <c r="D59" s="4">
        <v>712383</v>
      </c>
      <c r="E59" s="4"/>
      <c r="F59" s="4"/>
      <c r="G59" s="4"/>
    </row>
    <row r="60" spans="1:7" x14ac:dyDescent="0.3">
      <c r="A60" s="7" t="s">
        <v>15</v>
      </c>
      <c r="B60" s="2" t="s">
        <v>25</v>
      </c>
      <c r="C60" s="4">
        <f>1401001.75+4372.6</f>
        <v>1405374.35</v>
      </c>
      <c r="D60" s="4">
        <v>191788</v>
      </c>
      <c r="E60" s="4"/>
      <c r="F60" s="4"/>
      <c r="G60" s="4"/>
    </row>
    <row r="61" spans="1:7" x14ac:dyDescent="0.3">
      <c r="A61" s="7" t="s">
        <v>16</v>
      </c>
      <c r="B61" s="2" t="s">
        <v>27</v>
      </c>
      <c r="C61" s="4">
        <f>235.43+666.97</f>
        <v>902.40000000000009</v>
      </c>
      <c r="D61" s="4"/>
      <c r="E61" s="4"/>
      <c r="F61" s="4"/>
      <c r="G61" s="4"/>
    </row>
    <row r="62" spans="1:7" x14ac:dyDescent="0.3">
      <c r="A62" s="7" t="s">
        <v>23</v>
      </c>
      <c r="B62" s="2" t="s">
        <v>33</v>
      </c>
      <c r="C62" s="4"/>
      <c r="D62" s="4"/>
      <c r="E62" s="4"/>
      <c r="F62" s="4"/>
      <c r="G62" s="4"/>
    </row>
    <row r="63" spans="1:7" x14ac:dyDescent="0.3">
      <c r="A63" s="7" t="s">
        <v>22</v>
      </c>
      <c r="B63" s="2" t="s">
        <v>31</v>
      </c>
      <c r="C63" s="4">
        <f>76.21</f>
        <v>76.209999999999994</v>
      </c>
      <c r="D63" s="4"/>
      <c r="E63" s="4"/>
      <c r="F63" s="4"/>
      <c r="G63" s="4"/>
    </row>
    <row r="64" spans="1:7" x14ac:dyDescent="0.3">
      <c r="A64" s="7" t="s">
        <v>17</v>
      </c>
      <c r="B64" s="2" t="s">
        <v>28</v>
      </c>
      <c r="C64" s="4"/>
      <c r="D64" s="4"/>
      <c r="E64" s="4"/>
      <c r="F64" s="4"/>
      <c r="G64" s="4"/>
    </row>
    <row r="65" spans="1:7" x14ac:dyDescent="0.3">
      <c r="A65" s="7" t="s">
        <v>20</v>
      </c>
      <c r="B65" s="2" t="s">
        <v>32</v>
      </c>
      <c r="C65" s="4"/>
      <c r="D65" s="4"/>
      <c r="E65" s="4"/>
      <c r="F65" s="4"/>
      <c r="G65" s="4"/>
    </row>
    <row r="66" spans="1:7" x14ac:dyDescent="0.3">
      <c r="A66" s="3">
        <v>4</v>
      </c>
      <c r="B66" s="2" t="s">
        <v>45</v>
      </c>
      <c r="C66" s="4">
        <f>C67+C68+C69</f>
        <v>64886.23</v>
      </c>
      <c r="D66" s="4">
        <f t="shared" ref="D66:G66" si="22">D67+D68+D69</f>
        <v>153750</v>
      </c>
      <c r="E66" s="4">
        <f t="shared" si="22"/>
        <v>0</v>
      </c>
      <c r="F66" s="4">
        <f t="shared" si="22"/>
        <v>0</v>
      </c>
      <c r="G66" s="4">
        <f t="shared" si="22"/>
        <v>0</v>
      </c>
    </row>
    <row r="67" spans="1:7" x14ac:dyDescent="0.3">
      <c r="A67" s="7" t="s">
        <v>18</v>
      </c>
      <c r="B67" s="2" t="s">
        <v>35</v>
      </c>
      <c r="C67" s="4"/>
      <c r="D67" s="4"/>
      <c r="E67" s="4"/>
      <c r="F67" s="4"/>
      <c r="G67" s="4"/>
    </row>
    <row r="68" spans="1:7" x14ac:dyDescent="0.3">
      <c r="A68" s="7" t="s">
        <v>19</v>
      </c>
      <c r="B68" s="2" t="s">
        <v>29</v>
      </c>
      <c r="C68" s="4">
        <v>64886.23</v>
      </c>
      <c r="D68" s="4">
        <v>153750</v>
      </c>
      <c r="E68" s="4"/>
      <c r="F68" s="4"/>
      <c r="G68" s="4"/>
    </row>
    <row r="69" spans="1:7" x14ac:dyDescent="0.3">
      <c r="A69" s="7" t="s">
        <v>21</v>
      </c>
      <c r="B69" s="2" t="s">
        <v>30</v>
      </c>
      <c r="C69" s="4"/>
      <c r="D69" s="4"/>
      <c r="E69" s="4"/>
      <c r="F69" s="4"/>
      <c r="G69" s="4"/>
    </row>
    <row r="70" spans="1:7" x14ac:dyDescent="0.3">
      <c r="A70" s="3" t="s">
        <v>34</v>
      </c>
      <c r="B70" s="2" t="s">
        <v>6</v>
      </c>
      <c r="C70" s="4">
        <f>C71+C78</f>
        <v>802443.16</v>
      </c>
      <c r="D70" s="4">
        <f t="shared" ref="D70:G70" si="23">D71+D78</f>
        <v>566151</v>
      </c>
      <c r="E70" s="4">
        <f t="shared" si="23"/>
        <v>0</v>
      </c>
      <c r="F70" s="4">
        <f t="shared" si="23"/>
        <v>0</v>
      </c>
      <c r="G70" s="4">
        <f t="shared" si="23"/>
        <v>0</v>
      </c>
    </row>
    <row r="71" spans="1:7" x14ac:dyDescent="0.3">
      <c r="A71" s="3">
        <v>3</v>
      </c>
      <c r="B71" s="2" t="s">
        <v>43</v>
      </c>
      <c r="C71" s="4">
        <f>C72+C73+C74+C75+C76+C77</f>
        <v>718195.03</v>
      </c>
      <c r="D71" s="4">
        <f t="shared" ref="D71:G71" si="24">D72+D73+D74+D75+D76+D77</f>
        <v>564151</v>
      </c>
      <c r="E71" s="4">
        <f t="shared" si="24"/>
        <v>0</v>
      </c>
      <c r="F71" s="4">
        <f t="shared" si="24"/>
        <v>0</v>
      </c>
      <c r="G71" s="4">
        <f t="shared" si="24"/>
        <v>0</v>
      </c>
    </row>
    <row r="72" spans="1:7" x14ac:dyDescent="0.3">
      <c r="A72" s="7" t="s">
        <v>8</v>
      </c>
      <c r="B72" s="2" t="s">
        <v>26</v>
      </c>
      <c r="C72" s="4">
        <f>25327.51+212546.64</f>
        <v>237874.15000000002</v>
      </c>
      <c r="D72" s="4">
        <v>441440</v>
      </c>
      <c r="E72" s="4"/>
      <c r="F72" s="4"/>
      <c r="G72" s="4"/>
    </row>
    <row r="73" spans="1:7" x14ac:dyDescent="0.3">
      <c r="A73" s="7" t="s">
        <v>15</v>
      </c>
      <c r="B73" s="2" t="s">
        <v>25</v>
      </c>
      <c r="C73" s="4">
        <f>449006.98</f>
        <v>449006.98</v>
      </c>
      <c r="D73" s="4">
        <v>122611</v>
      </c>
      <c r="E73" s="4"/>
      <c r="F73" s="4"/>
      <c r="G73" s="4"/>
    </row>
    <row r="74" spans="1:7" x14ac:dyDescent="0.3">
      <c r="A74" s="7" t="s">
        <v>16</v>
      </c>
      <c r="B74" s="2" t="s">
        <v>27</v>
      </c>
      <c r="C74" s="4">
        <f>352.47</f>
        <v>352.47</v>
      </c>
      <c r="D74" s="4">
        <v>100</v>
      </c>
      <c r="E74" s="4"/>
      <c r="F74" s="4"/>
      <c r="G74" s="4"/>
    </row>
    <row r="75" spans="1:7" x14ac:dyDescent="0.3">
      <c r="A75" s="7" t="s">
        <v>22</v>
      </c>
      <c r="B75" s="2" t="s">
        <v>31</v>
      </c>
      <c r="C75" s="4">
        <f>29411.43</f>
        <v>29411.43</v>
      </c>
      <c r="D75" s="4"/>
      <c r="E75" s="4"/>
      <c r="F75" s="4"/>
      <c r="G75" s="4"/>
    </row>
    <row r="76" spans="1:7" x14ac:dyDescent="0.3">
      <c r="A76" s="7" t="s">
        <v>17</v>
      </c>
      <c r="B76" s="2" t="s">
        <v>28</v>
      </c>
      <c r="C76" s="4">
        <f>1550</f>
        <v>1550</v>
      </c>
      <c r="D76" s="4"/>
      <c r="E76" s="4"/>
      <c r="F76" s="4"/>
      <c r="G76" s="4"/>
    </row>
    <row r="77" spans="1:7" x14ac:dyDescent="0.3">
      <c r="A77" s="7" t="s">
        <v>20</v>
      </c>
      <c r="B77" s="2" t="s">
        <v>32</v>
      </c>
      <c r="C77" s="4"/>
      <c r="D77" s="4"/>
      <c r="E77" s="4"/>
      <c r="F77" s="4"/>
      <c r="G77" s="4"/>
    </row>
    <row r="78" spans="1:7" x14ac:dyDescent="0.3">
      <c r="A78" s="3">
        <v>4</v>
      </c>
      <c r="B78" s="2" t="s">
        <v>45</v>
      </c>
      <c r="C78" s="4">
        <f>C79+C80+C81</f>
        <v>84248.13</v>
      </c>
      <c r="D78" s="4">
        <f t="shared" ref="D78:G78" si="25">D79+D80+D81</f>
        <v>2000</v>
      </c>
      <c r="E78" s="4">
        <f t="shared" si="25"/>
        <v>0</v>
      </c>
      <c r="F78" s="4">
        <f t="shared" si="25"/>
        <v>0</v>
      </c>
      <c r="G78" s="4">
        <f t="shared" si="25"/>
        <v>0</v>
      </c>
    </row>
    <row r="79" spans="1:7" x14ac:dyDescent="0.3">
      <c r="A79" s="7" t="s">
        <v>18</v>
      </c>
      <c r="B79" s="2" t="s">
        <v>35</v>
      </c>
      <c r="C79" s="4"/>
      <c r="D79" s="4"/>
      <c r="E79" s="4"/>
      <c r="F79" s="4"/>
      <c r="G79" s="4"/>
    </row>
    <row r="80" spans="1:7" x14ac:dyDescent="0.3">
      <c r="A80" s="7" t="s">
        <v>19</v>
      </c>
      <c r="B80" s="2" t="s">
        <v>29</v>
      </c>
      <c r="C80" s="4">
        <f>84248.13</f>
        <v>84248.13</v>
      </c>
      <c r="D80" s="4">
        <v>2000</v>
      </c>
      <c r="E80" s="4"/>
      <c r="F80" s="4"/>
      <c r="G80" s="4"/>
    </row>
    <row r="81" spans="1:7" x14ac:dyDescent="0.3">
      <c r="A81" s="7" t="s">
        <v>21</v>
      </c>
      <c r="B81" s="2" t="s">
        <v>30</v>
      </c>
      <c r="C81" s="4"/>
      <c r="D81" s="4"/>
      <c r="E81" s="4"/>
      <c r="F81" s="4"/>
      <c r="G81" s="4"/>
    </row>
    <row r="82" spans="1:7" x14ac:dyDescent="0.3">
      <c r="A82" s="3" t="s">
        <v>54</v>
      </c>
      <c r="B82" s="2"/>
      <c r="C82" s="4">
        <f>C83</f>
        <v>0</v>
      </c>
      <c r="D82" s="4">
        <f t="shared" ref="D82:G82" si="26">D83</f>
        <v>0</v>
      </c>
      <c r="E82" s="4">
        <f t="shared" si="26"/>
        <v>59360</v>
      </c>
      <c r="F82" s="4">
        <f t="shared" si="26"/>
        <v>0</v>
      </c>
      <c r="G82" s="4">
        <f t="shared" si="26"/>
        <v>0</v>
      </c>
    </row>
    <row r="83" spans="1:7" x14ac:dyDescent="0.3">
      <c r="A83" s="3">
        <v>3</v>
      </c>
      <c r="B83" s="2" t="s">
        <v>43</v>
      </c>
      <c r="C83" s="4">
        <f>C84+C85+C111</f>
        <v>0</v>
      </c>
      <c r="D83" s="4">
        <f>D84+D85+D111</f>
        <v>0</v>
      </c>
      <c r="E83" s="4">
        <f>E84+E85+E111</f>
        <v>59360</v>
      </c>
      <c r="F83" s="4">
        <f>F84+F85+F111</f>
        <v>0</v>
      </c>
      <c r="G83" s="4">
        <f>G84+G85+G111</f>
        <v>0</v>
      </c>
    </row>
    <row r="84" spans="1:7" x14ac:dyDescent="0.3">
      <c r="A84" s="7" t="s">
        <v>8</v>
      </c>
      <c r="B84" s="2" t="s">
        <v>26</v>
      </c>
      <c r="C84" s="4"/>
      <c r="D84" s="4"/>
      <c r="E84" s="4">
        <v>58360</v>
      </c>
      <c r="F84" s="4"/>
      <c r="G84" s="4"/>
    </row>
    <row r="85" spans="1:7" x14ac:dyDescent="0.3">
      <c r="A85" s="7" t="s">
        <v>15</v>
      </c>
      <c r="B85" s="2" t="s">
        <v>25</v>
      </c>
      <c r="C85" s="4"/>
      <c r="D85" s="4"/>
      <c r="E85" s="4">
        <v>1000</v>
      </c>
      <c r="F85" s="4"/>
      <c r="G85" s="4"/>
    </row>
    <row r="86" spans="1:7" x14ac:dyDescent="0.3">
      <c r="A86" s="3" t="s">
        <v>36</v>
      </c>
      <c r="B86" s="2" t="s">
        <v>37</v>
      </c>
      <c r="C86" s="4">
        <f>C87</f>
        <v>0</v>
      </c>
      <c r="D86" s="4">
        <f t="shared" ref="D86:G86" si="27">D87</f>
        <v>0</v>
      </c>
      <c r="E86" s="4">
        <f t="shared" si="27"/>
        <v>217613</v>
      </c>
      <c r="F86" s="4">
        <f t="shared" si="27"/>
        <v>0</v>
      </c>
      <c r="G86" s="4">
        <f t="shared" si="27"/>
        <v>0</v>
      </c>
    </row>
    <row r="87" spans="1:7" x14ac:dyDescent="0.3">
      <c r="A87" s="3">
        <v>3</v>
      </c>
      <c r="B87" s="2" t="s">
        <v>43</v>
      </c>
      <c r="C87" s="4">
        <f>C88+C89+C90+C91</f>
        <v>0</v>
      </c>
      <c r="D87" s="4">
        <f t="shared" ref="D87:G87" si="28">D88+D89+D90+D91</f>
        <v>0</v>
      </c>
      <c r="E87" s="4">
        <f t="shared" si="28"/>
        <v>217613</v>
      </c>
      <c r="F87" s="4">
        <f t="shared" si="28"/>
        <v>0</v>
      </c>
      <c r="G87" s="4">
        <f t="shared" si="28"/>
        <v>0</v>
      </c>
    </row>
    <row r="88" spans="1:7" x14ac:dyDescent="0.3">
      <c r="A88" s="7" t="s">
        <v>8</v>
      </c>
      <c r="B88" s="2" t="s">
        <v>26</v>
      </c>
      <c r="C88" s="4"/>
      <c r="D88" s="4"/>
      <c r="E88" s="4">
        <v>37899</v>
      </c>
      <c r="F88" s="4">
        <v>0</v>
      </c>
      <c r="G88" s="4">
        <v>0</v>
      </c>
    </row>
    <row r="89" spans="1:7" x14ac:dyDescent="0.3">
      <c r="A89" s="7" t="s">
        <v>15</v>
      </c>
      <c r="B89" s="2" t="s">
        <v>25</v>
      </c>
      <c r="C89" s="4"/>
      <c r="D89" s="4"/>
      <c r="E89" s="4">
        <v>145222</v>
      </c>
      <c r="F89" s="4">
        <v>0</v>
      </c>
      <c r="G89" s="4">
        <v>0</v>
      </c>
    </row>
    <row r="90" spans="1:7" x14ac:dyDescent="0.3">
      <c r="A90" s="7" t="s">
        <v>16</v>
      </c>
      <c r="B90" s="2" t="s">
        <v>27</v>
      </c>
      <c r="C90" s="4"/>
      <c r="D90" s="4"/>
      <c r="E90" s="4">
        <v>240</v>
      </c>
      <c r="F90" s="4">
        <v>0</v>
      </c>
      <c r="G90" s="4">
        <v>0</v>
      </c>
    </row>
    <row r="91" spans="1:7" x14ac:dyDescent="0.3">
      <c r="A91" s="7" t="s">
        <v>22</v>
      </c>
      <c r="B91" s="2" t="s">
        <v>31</v>
      </c>
      <c r="C91" s="4"/>
      <c r="D91" s="4"/>
      <c r="E91" s="4">
        <v>34252</v>
      </c>
      <c r="F91" s="4">
        <v>0</v>
      </c>
      <c r="G91" s="4">
        <v>0</v>
      </c>
    </row>
    <row r="92" spans="1:7" x14ac:dyDescent="0.3">
      <c r="A92" s="3" t="s">
        <v>58</v>
      </c>
      <c r="B92" s="2" t="s">
        <v>37</v>
      </c>
      <c r="C92" s="4">
        <f>C93+C109</f>
        <v>0</v>
      </c>
      <c r="D92" s="4">
        <f>D93+D109</f>
        <v>0</v>
      </c>
      <c r="E92" s="4">
        <f>E93</f>
        <v>38535</v>
      </c>
      <c r="F92" s="4">
        <f t="shared" ref="F92:G92" si="29">F93</f>
        <v>0</v>
      </c>
      <c r="G92" s="4">
        <f t="shared" si="29"/>
        <v>0</v>
      </c>
    </row>
    <row r="93" spans="1:7" x14ac:dyDescent="0.3">
      <c r="A93" s="3">
        <v>3</v>
      </c>
      <c r="B93" s="2" t="s">
        <v>43</v>
      </c>
      <c r="C93" s="4">
        <f>C94+C108</f>
        <v>0</v>
      </c>
      <c r="D93" s="4">
        <f>D94+D108</f>
        <v>0</v>
      </c>
      <c r="E93" s="4">
        <f>E94</f>
        <v>38535</v>
      </c>
      <c r="F93" s="4">
        <f t="shared" ref="F93:G93" si="30">F94</f>
        <v>0</v>
      </c>
      <c r="G93" s="4">
        <f t="shared" si="30"/>
        <v>0</v>
      </c>
    </row>
    <row r="94" spans="1:7" x14ac:dyDescent="0.3">
      <c r="A94" s="7" t="s">
        <v>8</v>
      </c>
      <c r="B94" s="2" t="s">
        <v>26</v>
      </c>
      <c r="C94" s="4"/>
      <c r="D94" s="4"/>
      <c r="E94" s="4">
        <v>38535</v>
      </c>
      <c r="F94" s="4"/>
      <c r="G94" s="4"/>
    </row>
    <row r="95" spans="1:7" x14ac:dyDescent="0.3">
      <c r="A95" s="3" t="s">
        <v>40</v>
      </c>
      <c r="B95" s="2" t="s">
        <v>7</v>
      </c>
      <c r="C95" s="4">
        <f>C96+C100</f>
        <v>0.16</v>
      </c>
      <c r="D95" s="4">
        <f t="shared" ref="D95:G95" si="31">D96+D100</f>
        <v>20000</v>
      </c>
      <c r="E95" s="4">
        <f t="shared" si="31"/>
        <v>20000</v>
      </c>
      <c r="F95" s="4">
        <f t="shared" si="31"/>
        <v>20000</v>
      </c>
      <c r="G95" s="4">
        <f t="shared" si="31"/>
        <v>20000</v>
      </c>
    </row>
    <row r="96" spans="1:7" x14ac:dyDescent="0.3">
      <c r="A96" s="3">
        <v>3</v>
      </c>
      <c r="B96" s="2" t="s">
        <v>43</v>
      </c>
      <c r="C96" s="4">
        <f>C97+C98+C99</f>
        <v>0.16</v>
      </c>
      <c r="D96" s="4">
        <f t="shared" ref="D96:G96" si="32">D97+D98+D99</f>
        <v>20000</v>
      </c>
      <c r="E96" s="4">
        <f t="shared" si="32"/>
        <v>20000</v>
      </c>
      <c r="F96" s="4">
        <f t="shared" si="32"/>
        <v>20000</v>
      </c>
      <c r="G96" s="4">
        <f t="shared" si="32"/>
        <v>20000</v>
      </c>
    </row>
    <row r="97" spans="1:7" x14ac:dyDescent="0.3">
      <c r="A97" s="7" t="s">
        <v>8</v>
      </c>
      <c r="B97" s="2" t="s">
        <v>26</v>
      </c>
      <c r="C97" s="4"/>
      <c r="D97" s="4"/>
      <c r="E97" s="4"/>
      <c r="F97" s="4"/>
      <c r="G97" s="4"/>
    </row>
    <row r="98" spans="1:7" x14ac:dyDescent="0.3">
      <c r="A98" s="7" t="s">
        <v>15</v>
      </c>
      <c r="B98" s="2" t="s">
        <v>25</v>
      </c>
      <c r="C98" s="4"/>
      <c r="D98" s="4">
        <v>20000</v>
      </c>
      <c r="E98" s="4">
        <v>20000</v>
      </c>
      <c r="F98" s="4">
        <v>20000</v>
      </c>
      <c r="G98" s="4">
        <v>20000</v>
      </c>
    </row>
    <row r="99" spans="1:7" x14ac:dyDescent="0.3">
      <c r="A99" s="7" t="s">
        <v>16</v>
      </c>
      <c r="B99" s="2" t="s">
        <v>27</v>
      </c>
      <c r="C99" s="4">
        <v>0.16</v>
      </c>
      <c r="D99" s="4"/>
      <c r="E99" s="4"/>
      <c r="F99" s="4"/>
      <c r="G99" s="4"/>
    </row>
    <row r="100" spans="1:7" x14ac:dyDescent="0.3">
      <c r="A100" s="3">
        <v>4</v>
      </c>
      <c r="B100" s="2" t="s">
        <v>45</v>
      </c>
      <c r="C100" s="4">
        <f>C101+C102+C103</f>
        <v>0</v>
      </c>
      <c r="D100" s="4">
        <f t="shared" ref="D100:G100" si="33">D101+D102+D103</f>
        <v>0</v>
      </c>
      <c r="E100" s="4">
        <f t="shared" si="33"/>
        <v>0</v>
      </c>
      <c r="F100" s="4">
        <f t="shared" si="33"/>
        <v>0</v>
      </c>
      <c r="G100" s="4">
        <f t="shared" si="33"/>
        <v>0</v>
      </c>
    </row>
    <row r="101" spans="1:7" x14ac:dyDescent="0.3">
      <c r="A101" s="7" t="s">
        <v>18</v>
      </c>
      <c r="B101" s="2" t="s">
        <v>35</v>
      </c>
      <c r="C101" s="4"/>
      <c r="D101" s="4"/>
      <c r="E101" s="4"/>
      <c r="F101" s="4"/>
      <c r="G101" s="4"/>
    </row>
    <row r="102" spans="1:7" x14ac:dyDescent="0.3">
      <c r="A102" s="7" t="s">
        <v>19</v>
      </c>
      <c r="B102" s="2" t="s">
        <v>29</v>
      </c>
      <c r="C102" s="4"/>
      <c r="D102" s="4"/>
      <c r="E102" s="4"/>
      <c r="F102" s="4"/>
      <c r="G102" s="4"/>
    </row>
    <row r="103" spans="1:7" x14ac:dyDescent="0.3">
      <c r="A103" s="7" t="s">
        <v>21</v>
      </c>
      <c r="B103" s="2" t="s">
        <v>30</v>
      </c>
      <c r="C103" s="4"/>
      <c r="D103" s="4"/>
      <c r="E103" s="4"/>
      <c r="F103" s="4"/>
      <c r="G103" s="4"/>
    </row>
    <row r="104" spans="1:7" ht="13.8" customHeight="1" x14ac:dyDescent="0.3">
      <c r="A104" s="1" t="s">
        <v>61</v>
      </c>
      <c r="B104" s="2" t="s">
        <v>62</v>
      </c>
      <c r="C104" s="4">
        <f t="shared" ref="C104:D104" si="34">C105</f>
        <v>0.16</v>
      </c>
      <c r="D104" s="4">
        <f t="shared" si="34"/>
        <v>0</v>
      </c>
      <c r="E104" s="4">
        <f>E105</f>
        <v>296371</v>
      </c>
      <c r="F104" s="4">
        <f t="shared" ref="F104:G104" si="35">F105</f>
        <v>296371</v>
      </c>
      <c r="G104" s="4">
        <f t="shared" si="35"/>
        <v>125622</v>
      </c>
    </row>
    <row r="105" spans="1:7" x14ac:dyDescent="0.3">
      <c r="A105" s="3" t="s">
        <v>58</v>
      </c>
      <c r="B105" s="2" t="s">
        <v>37</v>
      </c>
      <c r="C105" s="4">
        <f>C106+C109</f>
        <v>0.16</v>
      </c>
      <c r="D105" s="4">
        <f>D106+D109</f>
        <v>0</v>
      </c>
      <c r="E105" s="4">
        <f>E106+E109</f>
        <v>296371</v>
      </c>
      <c r="F105" s="4">
        <f t="shared" ref="F105:G105" si="36">F106+F109</f>
        <v>296371</v>
      </c>
      <c r="G105" s="4">
        <f t="shared" si="36"/>
        <v>125622</v>
      </c>
    </row>
    <row r="106" spans="1:7" x14ac:dyDescent="0.3">
      <c r="A106" s="3">
        <v>3</v>
      </c>
      <c r="B106" s="2" t="s">
        <v>43</v>
      </c>
      <c r="C106" s="4">
        <f>C107+C95</f>
        <v>0.16</v>
      </c>
      <c r="D106" s="4">
        <f>D107+D108</f>
        <v>0</v>
      </c>
      <c r="E106" s="4">
        <f>E107+E108</f>
        <v>190749</v>
      </c>
      <c r="F106" s="4">
        <f>F107+F108</f>
        <v>190749</v>
      </c>
      <c r="G106" s="4">
        <f>G107+G95</f>
        <v>20000</v>
      </c>
    </row>
    <row r="107" spans="1:7" x14ac:dyDescent="0.3">
      <c r="A107" s="7" t="s">
        <v>8</v>
      </c>
      <c r="B107" s="2" t="s">
        <v>26</v>
      </c>
      <c r="C107" s="4"/>
      <c r="D107" s="4"/>
      <c r="E107" s="4"/>
      <c r="F107" s="4"/>
      <c r="G107" s="4"/>
    </row>
    <row r="108" spans="1:7" x14ac:dyDescent="0.3">
      <c r="A108" s="7" t="s">
        <v>15</v>
      </c>
      <c r="B108" s="2" t="s">
        <v>25</v>
      </c>
      <c r="C108" s="4"/>
      <c r="D108" s="4"/>
      <c r="E108" s="4">
        <v>190749</v>
      </c>
      <c r="F108" s="4">
        <v>190749</v>
      </c>
      <c r="G108" s="4">
        <v>190749</v>
      </c>
    </row>
    <row r="109" spans="1:7" x14ac:dyDescent="0.3">
      <c r="A109" s="3">
        <v>4</v>
      </c>
      <c r="B109" s="2" t="s">
        <v>45</v>
      </c>
      <c r="C109" s="4">
        <f>C110</f>
        <v>0</v>
      </c>
      <c r="D109" s="4">
        <f t="shared" ref="D109:G109" si="37">D110</f>
        <v>0</v>
      </c>
      <c r="E109" s="4">
        <f t="shared" si="37"/>
        <v>105622</v>
      </c>
      <c r="F109" s="4">
        <f t="shared" si="37"/>
        <v>105622</v>
      </c>
      <c r="G109" s="4">
        <f t="shared" si="37"/>
        <v>105622</v>
      </c>
    </row>
    <row r="110" spans="1:7" x14ac:dyDescent="0.3">
      <c r="A110" s="7" t="s">
        <v>19</v>
      </c>
      <c r="B110" s="2" t="s">
        <v>29</v>
      </c>
      <c r="C110" s="4"/>
      <c r="D110" s="4"/>
      <c r="E110" s="4">
        <v>105622</v>
      </c>
      <c r="F110" s="4">
        <v>105622</v>
      </c>
      <c r="G110" s="4">
        <v>105622</v>
      </c>
    </row>
    <row r="111" spans="1:7" x14ac:dyDescent="0.3">
      <c r="A111" s="1" t="s">
        <v>11</v>
      </c>
      <c r="B111" s="2" t="s">
        <v>12</v>
      </c>
      <c r="C111" s="4"/>
      <c r="D111" s="4"/>
      <c r="E111" s="4"/>
      <c r="F111" s="4"/>
      <c r="G111" s="4"/>
    </row>
    <row r="112" spans="1:7" x14ac:dyDescent="0.3">
      <c r="A112" s="3" t="s">
        <v>36</v>
      </c>
      <c r="B112" s="2" t="s">
        <v>37</v>
      </c>
      <c r="C112" s="4">
        <f>C113+C120</f>
        <v>118048.29</v>
      </c>
      <c r="D112" s="4">
        <f t="shared" ref="D112:G112" si="38">D113+D120</f>
        <v>0</v>
      </c>
      <c r="E112" s="4">
        <f t="shared" si="38"/>
        <v>0</v>
      </c>
      <c r="F112" s="4">
        <f t="shared" si="38"/>
        <v>0</v>
      </c>
      <c r="G112" s="4">
        <f t="shared" si="38"/>
        <v>0</v>
      </c>
    </row>
    <row r="113" spans="1:7" x14ac:dyDescent="0.3">
      <c r="A113" s="3">
        <v>3</v>
      </c>
      <c r="B113" s="2" t="s">
        <v>43</v>
      </c>
      <c r="C113" s="4">
        <f>C114+C115+C116+C117+C118+C119</f>
        <v>117324.59</v>
      </c>
      <c r="D113" s="4">
        <f t="shared" ref="D113:G113" si="39">D114+D115+D116+D117+D118+D119</f>
        <v>0</v>
      </c>
      <c r="E113" s="4">
        <f t="shared" si="39"/>
        <v>0</v>
      </c>
      <c r="F113" s="4">
        <f t="shared" si="39"/>
        <v>0</v>
      </c>
      <c r="G113" s="4">
        <f t="shared" si="39"/>
        <v>0</v>
      </c>
    </row>
    <row r="114" spans="1:7" x14ac:dyDescent="0.3">
      <c r="A114" s="7" t="s">
        <v>8</v>
      </c>
      <c r="B114" s="2" t="s">
        <v>26</v>
      </c>
      <c r="C114" s="4"/>
      <c r="D114" s="4"/>
      <c r="E114" s="4"/>
      <c r="F114" s="4"/>
      <c r="G114" s="4"/>
    </row>
    <row r="115" spans="1:7" x14ac:dyDescent="0.3">
      <c r="A115" s="7" t="s">
        <v>15</v>
      </c>
      <c r="B115" s="2" t="s">
        <v>25</v>
      </c>
      <c r="C115" s="4">
        <f>117313.97</f>
        <v>117313.97</v>
      </c>
      <c r="D115" s="4"/>
      <c r="E115" s="4"/>
      <c r="F115" s="4"/>
      <c r="G115" s="4"/>
    </row>
    <row r="116" spans="1:7" x14ac:dyDescent="0.3">
      <c r="A116" s="7" t="s">
        <v>16</v>
      </c>
      <c r="B116" s="2" t="s">
        <v>27</v>
      </c>
      <c r="C116" s="4">
        <v>10.62</v>
      </c>
      <c r="D116" s="4"/>
      <c r="E116" s="4"/>
      <c r="F116" s="4"/>
      <c r="G116" s="4"/>
    </row>
    <row r="117" spans="1:7" x14ac:dyDescent="0.3">
      <c r="A117" s="7" t="s">
        <v>23</v>
      </c>
      <c r="B117" s="2" t="s">
        <v>33</v>
      </c>
      <c r="C117" s="4"/>
      <c r="D117" s="4"/>
      <c r="E117" s="4"/>
      <c r="F117" s="4"/>
      <c r="G117" s="4"/>
    </row>
    <row r="118" spans="1:7" x14ac:dyDescent="0.3">
      <c r="A118" s="7" t="s">
        <v>22</v>
      </c>
      <c r="B118" s="2" t="s">
        <v>31</v>
      </c>
      <c r="C118" s="4"/>
      <c r="D118" s="4"/>
      <c r="E118" s="4"/>
      <c r="F118" s="4"/>
      <c r="G118" s="4"/>
    </row>
    <row r="119" spans="1:7" x14ac:dyDescent="0.3">
      <c r="A119" s="7" t="s">
        <v>20</v>
      </c>
      <c r="B119" s="2" t="s">
        <v>32</v>
      </c>
      <c r="C119" s="4"/>
      <c r="D119" s="4"/>
      <c r="E119" s="4"/>
      <c r="F119" s="4"/>
      <c r="G119" s="4"/>
    </row>
    <row r="120" spans="1:7" x14ac:dyDescent="0.3">
      <c r="A120" s="3">
        <v>4</v>
      </c>
      <c r="B120" s="2" t="s">
        <v>45</v>
      </c>
      <c r="C120" s="4">
        <f>C121</f>
        <v>723.7</v>
      </c>
      <c r="D120" s="4">
        <f t="shared" ref="D120:G120" si="40">D121</f>
        <v>0</v>
      </c>
      <c r="E120" s="4">
        <f t="shared" si="40"/>
        <v>0</v>
      </c>
      <c r="F120" s="4">
        <f t="shared" si="40"/>
        <v>0</v>
      </c>
      <c r="G120" s="4">
        <f t="shared" si="40"/>
        <v>0</v>
      </c>
    </row>
    <row r="121" spans="1:7" x14ac:dyDescent="0.3">
      <c r="A121" s="7" t="s">
        <v>19</v>
      </c>
      <c r="B121" s="2" t="s">
        <v>29</v>
      </c>
      <c r="C121" s="4">
        <v>723.7</v>
      </c>
      <c r="D121" s="4"/>
      <c r="E121" s="4"/>
      <c r="F121" s="4"/>
      <c r="G121" s="4"/>
    </row>
  </sheetData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C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Filip Januš</cp:lastModifiedBy>
  <cp:lastPrinted>2023-09-25T18:48:39Z</cp:lastPrinted>
  <dcterms:created xsi:type="dcterms:W3CDTF">2022-10-31T10:11:38Z</dcterms:created>
  <dcterms:modified xsi:type="dcterms:W3CDTF">2026-01-26T05:41:20Z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