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fjanus\Desktop\GFI_2025_12\"/>
    </mc:Choice>
  </mc:AlternateContent>
  <xr:revisionPtr revIDLastSave="0" documentId="13_ncr:1_{65625170-E596-44CC-9165-3E41E26307FE}"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5" l="1"/>
  <c r="L1478" i="9"/>
  <c r="J1478" i="9"/>
  <c r="F348" i="9"/>
  <c r="F347" i="9"/>
  <c r="F346" i="9"/>
  <c r="F345" i="9"/>
  <c r="F344" i="9"/>
  <c r="F343" i="9"/>
  <c r="F342" i="9"/>
  <c r="M341" i="9"/>
  <c r="F341" i="9" s="1"/>
  <c r="B341" i="9" s="1"/>
  <c r="L341" i="9"/>
  <c r="E341" i="9"/>
  <c r="H340" i="9"/>
  <c r="G340" i="9"/>
  <c r="F340" i="9"/>
  <c r="F339" i="9"/>
  <c r="F338" i="9"/>
  <c r="F337" i="9"/>
  <c r="F336" i="9"/>
  <c r="H335" i="9"/>
  <c r="G335" i="9"/>
  <c r="F335" i="9"/>
  <c r="F334" i="9"/>
  <c r="H333" i="9"/>
  <c r="E333" i="9" s="1"/>
  <c r="B333" i="9" s="1"/>
  <c r="G333" i="9"/>
  <c r="F333" i="9"/>
  <c r="H332" i="9"/>
  <c r="E332" i="9" s="1"/>
  <c r="B332" i="9" s="1"/>
  <c r="G332" i="9"/>
  <c r="F332" i="9"/>
  <c r="H331" i="9"/>
  <c r="E331" i="9" s="1"/>
  <c r="B331" i="9" s="1"/>
  <c r="G331" i="9"/>
  <c r="F331" i="9"/>
  <c r="H330" i="9"/>
  <c r="G330" i="9"/>
  <c r="F330" i="9"/>
  <c r="E330" i="9"/>
  <c r="B330" i="9" s="1"/>
  <c r="H329" i="9"/>
  <c r="G329" i="9"/>
  <c r="F329" i="9"/>
  <c r="H328" i="9"/>
  <c r="E328" i="9" s="1"/>
  <c r="B328" i="9" s="1"/>
  <c r="G328" i="9"/>
  <c r="F328" i="9"/>
  <c r="H327" i="9"/>
  <c r="G327" i="9"/>
  <c r="F327" i="9"/>
  <c r="H326" i="9"/>
  <c r="E326" i="9" s="1"/>
  <c r="B326" i="9" s="1"/>
  <c r="G326" i="9"/>
  <c r="F326" i="9"/>
  <c r="H325" i="9"/>
  <c r="G325" i="9"/>
  <c r="F325" i="9"/>
  <c r="E325" i="9"/>
  <c r="B325" i="9" s="1"/>
  <c r="H324" i="9"/>
  <c r="G324" i="9"/>
  <c r="F324" i="9"/>
  <c r="H323" i="9"/>
  <c r="E323" i="9" s="1"/>
  <c r="B323" i="9" s="1"/>
  <c r="G323" i="9"/>
  <c r="F323" i="9"/>
  <c r="H322" i="9"/>
  <c r="G322" i="9"/>
  <c r="F322" i="9"/>
  <c r="H321" i="9"/>
  <c r="E321" i="9" s="1"/>
  <c r="B321" i="9" s="1"/>
  <c r="G321" i="9"/>
  <c r="F321" i="9"/>
  <c r="H320" i="9"/>
  <c r="E320" i="9" s="1"/>
  <c r="B320" i="9" s="1"/>
  <c r="G320" i="9"/>
  <c r="F320" i="9"/>
  <c r="H319" i="9"/>
  <c r="E319" i="9" s="1"/>
  <c r="B319" i="9" s="1"/>
  <c r="G319" i="9"/>
  <c r="F319" i="9"/>
  <c r="H318" i="9"/>
  <c r="E318" i="9" s="1"/>
  <c r="B318" i="9" s="1"/>
  <c r="G318" i="9"/>
  <c r="F318" i="9"/>
  <c r="H317" i="9"/>
  <c r="E317" i="9" s="1"/>
  <c r="B317" i="9" s="1"/>
  <c r="G317" i="9"/>
  <c r="F317" i="9"/>
  <c r="F316" i="9"/>
  <c r="F315" i="9"/>
  <c r="F314" i="9"/>
  <c r="H313" i="9"/>
  <c r="E313" i="9" s="1"/>
  <c r="B313" i="9" s="1"/>
  <c r="G313" i="9"/>
  <c r="F313" i="9"/>
  <c r="H312" i="9"/>
  <c r="G312" i="9"/>
  <c r="F312" i="9"/>
  <c r="H311" i="9"/>
  <c r="G311" i="9"/>
  <c r="F311" i="9"/>
  <c r="F310" i="9"/>
  <c r="F309" i="9"/>
  <c r="F308" i="9"/>
  <c r="H307" i="9"/>
  <c r="G307" i="9"/>
  <c r="F307" i="9"/>
  <c r="F306" i="9"/>
  <c r="H305" i="9"/>
  <c r="E305" i="9" s="1"/>
  <c r="B305" i="9" s="1"/>
  <c r="G305" i="9"/>
  <c r="F305" i="9"/>
  <c r="H304" i="9"/>
  <c r="E304" i="9" s="1"/>
  <c r="B304" i="9" s="1"/>
  <c r="G304" i="9"/>
  <c r="F304" i="9"/>
  <c r="H303" i="9"/>
  <c r="E303" i="9" s="1"/>
  <c r="B303" i="9" s="1"/>
  <c r="G303" i="9"/>
  <c r="F303" i="9"/>
  <c r="F302" i="9"/>
  <c r="F301" i="9"/>
  <c r="F300" i="9"/>
  <c r="F299" i="9"/>
  <c r="F298" i="9"/>
  <c r="F297" i="9"/>
  <c r="L296" i="9"/>
  <c r="F296" i="9" s="1"/>
  <c r="H296" i="9"/>
  <c r="F295" i="9"/>
  <c r="I294" i="9"/>
  <c r="E294" i="9" s="1"/>
  <c r="B294" i="9" s="1"/>
  <c r="H294" i="9"/>
  <c r="F294" i="9"/>
  <c r="E293" i="9"/>
  <c r="M292" i="9"/>
  <c r="F292" i="9" s="1"/>
  <c r="B292" i="9" s="1"/>
  <c r="L292" i="9"/>
  <c r="E292" i="9"/>
  <c r="M291" i="9"/>
  <c r="F291" i="9" s="1"/>
  <c r="B291" i="9" s="1"/>
  <c r="L291" i="9"/>
  <c r="E291" i="9"/>
  <c r="M290" i="9"/>
  <c r="F290" i="9" s="1"/>
  <c r="B290" i="9" s="1"/>
  <c r="L290" i="9"/>
  <c r="E290" i="9"/>
  <c r="M289" i="9"/>
  <c r="F289" i="9" s="1"/>
  <c r="B289" i="9" s="1"/>
  <c r="L289" i="9"/>
  <c r="E289" i="9"/>
  <c r="M288" i="9"/>
  <c r="F288" i="9" s="1"/>
  <c r="B288" i="9" s="1"/>
  <c r="L288" i="9"/>
  <c r="E288" i="9"/>
  <c r="M287" i="9"/>
  <c r="F287" i="9" s="1"/>
  <c r="B287" i="9" s="1"/>
  <c r="L287" i="9"/>
  <c r="E287" i="9"/>
  <c r="M286" i="9"/>
  <c r="F286" i="9" s="1"/>
  <c r="B286" i="9" s="1"/>
  <c r="L286" i="9"/>
  <c r="E286" i="9"/>
  <c r="M285" i="9"/>
  <c r="F285" i="9" s="1"/>
  <c r="B285" i="9" s="1"/>
  <c r="L285" i="9"/>
  <c r="E285" i="9"/>
  <c r="M284" i="9"/>
  <c r="F284" i="9" s="1"/>
  <c r="B284" i="9" s="1"/>
  <c r="L284" i="9"/>
  <c r="E284" i="9"/>
  <c r="M283" i="9"/>
  <c r="F283" i="9" s="1"/>
  <c r="B283" i="9" s="1"/>
  <c r="L283" i="9"/>
  <c r="E283" i="9"/>
  <c r="M282" i="9"/>
  <c r="F282" i="9" s="1"/>
  <c r="B282" i="9" s="1"/>
  <c r="L282" i="9"/>
  <c r="E282" i="9"/>
  <c r="M281" i="9"/>
  <c r="F281" i="9" s="1"/>
  <c r="B281" i="9" s="1"/>
  <c r="L281" i="9"/>
  <c r="E281" i="9"/>
  <c r="M280" i="9"/>
  <c r="F280" i="9" s="1"/>
  <c r="B280" i="9" s="1"/>
  <c r="L280" i="9"/>
  <c r="E280" i="9"/>
  <c r="M279" i="9"/>
  <c r="F279" i="9" s="1"/>
  <c r="B279" i="9" s="1"/>
  <c r="L279" i="9"/>
  <c r="E279" i="9"/>
  <c r="M278" i="9"/>
  <c r="F278" i="9" s="1"/>
  <c r="B278" i="9" s="1"/>
  <c r="L278" i="9"/>
  <c r="E278" i="9"/>
  <c r="M277" i="9"/>
  <c r="F277" i="9" s="1"/>
  <c r="B277" i="9" s="1"/>
  <c r="L277" i="9"/>
  <c r="E277" i="9"/>
  <c r="M276" i="9"/>
  <c r="F276" i="9" s="1"/>
  <c r="B276" i="9" s="1"/>
  <c r="L276" i="9"/>
  <c r="E276" i="9"/>
  <c r="M275" i="9"/>
  <c r="F275" i="9" s="1"/>
  <c r="B275" i="9" s="1"/>
  <c r="L275" i="9"/>
  <c r="E275" i="9"/>
  <c r="M274" i="9"/>
  <c r="F274" i="9" s="1"/>
  <c r="B274" i="9" s="1"/>
  <c r="L274" i="9"/>
  <c r="E274" i="9"/>
  <c r="M273" i="9"/>
  <c r="F273" i="9" s="1"/>
  <c r="B273" i="9" s="1"/>
  <c r="L273" i="9"/>
  <c r="E273" i="9"/>
  <c r="M272" i="9"/>
  <c r="F272" i="9" s="1"/>
  <c r="B272" i="9" s="1"/>
  <c r="L272" i="9"/>
  <c r="E272" i="9"/>
  <c r="M271" i="9"/>
  <c r="F271" i="9" s="1"/>
  <c r="B271" i="9" s="1"/>
  <c r="L271" i="9"/>
  <c r="E271" i="9"/>
  <c r="M270" i="9"/>
  <c r="F270" i="9" s="1"/>
  <c r="B270" i="9" s="1"/>
  <c r="L270" i="9"/>
  <c r="E270" i="9"/>
  <c r="M269" i="9"/>
  <c r="F269" i="9" s="1"/>
  <c r="B269" i="9" s="1"/>
  <c r="L269" i="9"/>
  <c r="E269" i="9"/>
  <c r="M268" i="9"/>
  <c r="F268" i="9" s="1"/>
  <c r="B268" i="9" s="1"/>
  <c r="L268" i="9"/>
  <c r="E268" i="9"/>
  <c r="M267" i="9"/>
  <c r="F267" i="9" s="1"/>
  <c r="B267" i="9" s="1"/>
  <c r="L267" i="9"/>
  <c r="E267" i="9"/>
  <c r="M266" i="9"/>
  <c r="F266" i="9" s="1"/>
  <c r="B266" i="9" s="1"/>
  <c r="L266" i="9"/>
  <c r="E266" i="9"/>
  <c r="M265" i="9"/>
  <c r="F265" i="9" s="1"/>
  <c r="B265" i="9" s="1"/>
  <c r="L265" i="9"/>
  <c r="E265" i="9"/>
  <c r="M264" i="9"/>
  <c r="F264" i="9" s="1"/>
  <c r="B264" i="9" s="1"/>
  <c r="L264" i="9"/>
  <c r="E264" i="9"/>
  <c r="M263" i="9"/>
  <c r="F263" i="9" s="1"/>
  <c r="B263" i="9" s="1"/>
  <c r="L263" i="9"/>
  <c r="E263" i="9"/>
  <c r="M262" i="9"/>
  <c r="F262" i="9" s="1"/>
  <c r="B262" i="9" s="1"/>
  <c r="L262" i="9"/>
  <c r="E262" i="9"/>
  <c r="M261" i="9"/>
  <c r="F261" i="9" s="1"/>
  <c r="B261" i="9" s="1"/>
  <c r="L261" i="9"/>
  <c r="E261" i="9"/>
  <c r="M260" i="9"/>
  <c r="F260" i="9" s="1"/>
  <c r="B260" i="9" s="1"/>
  <c r="L260" i="9"/>
  <c r="E260" i="9"/>
  <c r="M259" i="9"/>
  <c r="F259" i="9" s="1"/>
  <c r="B259" i="9" s="1"/>
  <c r="L259" i="9"/>
  <c r="E259" i="9"/>
  <c r="M258" i="9"/>
  <c r="F258" i="9" s="1"/>
  <c r="B258" i="9" s="1"/>
  <c r="L258" i="9"/>
  <c r="E258" i="9"/>
  <c r="M257" i="9"/>
  <c r="F257" i="9" s="1"/>
  <c r="B257" i="9" s="1"/>
  <c r="L257" i="9"/>
  <c r="E257" i="9"/>
  <c r="M256" i="9"/>
  <c r="F256" i="9" s="1"/>
  <c r="B256" i="9" s="1"/>
  <c r="L256" i="9"/>
  <c r="E256" i="9"/>
  <c r="M255" i="9"/>
  <c r="F255" i="9" s="1"/>
  <c r="B255" i="9" s="1"/>
  <c r="L255" i="9"/>
  <c r="E255" i="9"/>
  <c r="M254" i="9"/>
  <c r="F254" i="9" s="1"/>
  <c r="B254" i="9" s="1"/>
  <c r="L254" i="9"/>
  <c r="E254" i="9"/>
  <c r="M253" i="9"/>
  <c r="F253" i="9" s="1"/>
  <c r="B253" i="9" s="1"/>
  <c r="L253" i="9"/>
  <c r="E253" i="9"/>
  <c r="M252" i="9"/>
  <c r="F252" i="9" s="1"/>
  <c r="B252" i="9" s="1"/>
  <c r="L252" i="9"/>
  <c r="E252" i="9"/>
  <c r="M251" i="9"/>
  <c r="F251" i="9" s="1"/>
  <c r="B251" i="9" s="1"/>
  <c r="L251" i="9"/>
  <c r="E251" i="9"/>
  <c r="M250" i="9"/>
  <c r="F250" i="9" s="1"/>
  <c r="B250" i="9" s="1"/>
  <c r="L250" i="9"/>
  <c r="E250" i="9"/>
  <c r="M249" i="9"/>
  <c r="F249" i="9" s="1"/>
  <c r="B249" i="9" s="1"/>
  <c r="L249" i="9"/>
  <c r="E249" i="9"/>
  <c r="M248" i="9"/>
  <c r="F248" i="9" s="1"/>
  <c r="B248" i="9" s="1"/>
  <c r="L248" i="9"/>
  <c r="E248" i="9"/>
  <c r="M247" i="9"/>
  <c r="F247" i="9" s="1"/>
  <c r="B247" i="9" s="1"/>
  <c r="L247" i="9"/>
  <c r="E247" i="9"/>
  <c r="M246" i="9"/>
  <c r="F246" i="9" s="1"/>
  <c r="B246" i="9" s="1"/>
  <c r="L246" i="9"/>
  <c r="E246" i="9"/>
  <c r="M245" i="9"/>
  <c r="F245" i="9" s="1"/>
  <c r="B245" i="9" s="1"/>
  <c r="L245" i="9"/>
  <c r="E245" i="9"/>
  <c r="M244" i="9"/>
  <c r="L244" i="9"/>
  <c r="E244" i="9"/>
  <c r="M243" i="9"/>
  <c r="L243" i="9"/>
  <c r="E243" i="9"/>
  <c r="M242" i="9"/>
  <c r="F242" i="9" s="1"/>
  <c r="B242" i="9" s="1"/>
  <c r="L242" i="9"/>
  <c r="E242" i="9"/>
  <c r="M241" i="9"/>
  <c r="L241" i="9"/>
  <c r="F241" i="9"/>
  <c r="B241" i="9" s="1"/>
  <c r="E241" i="9"/>
  <c r="M240" i="9"/>
  <c r="F240" i="9" s="1"/>
  <c r="B240" i="9" s="1"/>
  <c r="L240" i="9"/>
  <c r="E240" i="9"/>
  <c r="M239" i="9"/>
  <c r="F239" i="9" s="1"/>
  <c r="B239" i="9" s="1"/>
  <c r="L239" i="9"/>
  <c r="E239" i="9"/>
  <c r="M238" i="9"/>
  <c r="F238" i="9" s="1"/>
  <c r="B238" i="9" s="1"/>
  <c r="L238" i="9"/>
  <c r="E238" i="9"/>
  <c r="M237" i="9"/>
  <c r="F237" i="9" s="1"/>
  <c r="B237" i="9" s="1"/>
  <c r="L237" i="9"/>
  <c r="E237" i="9"/>
  <c r="M236" i="9"/>
  <c r="L236" i="9"/>
  <c r="E236" i="9"/>
  <c r="M235" i="9"/>
  <c r="L235" i="9"/>
  <c r="E235" i="9"/>
  <c r="M234" i="9"/>
  <c r="L234" i="9"/>
  <c r="E234" i="9"/>
  <c r="M233" i="9"/>
  <c r="L233" i="9"/>
  <c r="E233" i="9"/>
  <c r="M232" i="9"/>
  <c r="L232" i="9"/>
  <c r="E232" i="9"/>
  <c r="M231" i="9"/>
  <c r="F231" i="9" s="1"/>
  <c r="B231" i="9" s="1"/>
  <c r="L231" i="9"/>
  <c r="E231" i="9"/>
  <c r="M230" i="9"/>
  <c r="F230" i="9" s="1"/>
  <c r="B230" i="9" s="1"/>
  <c r="L230" i="9"/>
  <c r="E230" i="9"/>
  <c r="M229" i="9"/>
  <c r="F229" i="9" s="1"/>
  <c r="B229" i="9" s="1"/>
  <c r="L229" i="9"/>
  <c r="E229" i="9"/>
  <c r="M228" i="9"/>
  <c r="F228" i="9" s="1"/>
  <c r="B228" i="9" s="1"/>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E165" i="9" s="1"/>
  <c r="B165" i="9" s="1"/>
  <c r="G165" i="9"/>
  <c r="F165" i="9"/>
  <c r="H164" i="9"/>
  <c r="E164" i="9" s="1"/>
  <c r="B164" i="9" s="1"/>
  <c r="G164" i="9"/>
  <c r="F164" i="9"/>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E158" i="9" s="1"/>
  <c r="B158" i="9" s="1"/>
  <c r="G158" i="9"/>
  <c r="F158" i="9"/>
  <c r="H157" i="9"/>
  <c r="E157" i="9" s="1"/>
  <c r="B157" i="9" s="1"/>
  <c r="G157" i="9"/>
  <c r="F157" i="9"/>
  <c r="F156" i="9"/>
  <c r="H155" i="9"/>
  <c r="E155" i="9" s="1"/>
  <c r="B155" i="9" s="1"/>
  <c r="G155" i="9"/>
  <c r="F155" i="9"/>
  <c r="H154" i="9"/>
  <c r="G154" i="9"/>
  <c r="F154" i="9"/>
  <c r="E154" i="9"/>
  <c r="B154" i="9" s="1"/>
  <c r="H153" i="9"/>
  <c r="E153" i="9" s="1"/>
  <c r="B153" i="9" s="1"/>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E136" i="9" s="1"/>
  <c r="B136" i="9" s="1"/>
  <c r="G136" i="9"/>
  <c r="F136" i="9"/>
  <c r="H135" i="9"/>
  <c r="E135" i="9" s="1"/>
  <c r="B135" i="9" s="1"/>
  <c r="G135" i="9"/>
  <c r="F135" i="9"/>
  <c r="H134" i="9"/>
  <c r="E134" i="9" s="1"/>
  <c r="B134" i="9" s="1"/>
  <c r="G134" i="9"/>
  <c r="F134" i="9"/>
  <c r="H133" i="9"/>
  <c r="G133" i="9"/>
  <c r="F133" i="9"/>
  <c r="E133" i="9"/>
  <c r="B133" i="9" s="1"/>
  <c r="H132" i="9"/>
  <c r="E132" i="9" s="1"/>
  <c r="B132" i="9" s="1"/>
  <c r="G132" i="9"/>
  <c r="F132" i="9"/>
  <c r="H131" i="9"/>
  <c r="E131" i="9" s="1"/>
  <c r="B131" i="9" s="1"/>
  <c r="G131" i="9"/>
  <c r="F131" i="9"/>
  <c r="H130" i="9"/>
  <c r="E130" i="9" s="1"/>
  <c r="B130" i="9" s="1"/>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E122" i="9" s="1"/>
  <c r="B122" i="9" s="1"/>
  <c r="G122" i="9"/>
  <c r="F122" i="9"/>
  <c r="H121" i="9"/>
  <c r="E121" i="9" s="1"/>
  <c r="B121" i="9" s="1"/>
  <c r="G121" i="9"/>
  <c r="F121" i="9"/>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E107" i="9" s="1"/>
  <c r="B107" i="9" s="1"/>
  <c r="G107" i="9"/>
  <c r="F107" i="9"/>
  <c r="H106" i="9"/>
  <c r="G106" i="9"/>
  <c r="F106" i="9"/>
  <c r="E106" i="9"/>
  <c r="B106" i="9" s="1"/>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E98" i="9" s="1"/>
  <c r="B98" i="9" s="1"/>
  <c r="G98" i="9"/>
  <c r="F98" i="9"/>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G90" i="9"/>
  <c r="F90" i="9"/>
  <c r="E90" i="9"/>
  <c r="B90" i="9" s="1"/>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G76" i="9"/>
  <c r="F76" i="9"/>
  <c r="E76" i="9"/>
  <c r="B76" i="9" s="1"/>
  <c r="H75" i="9"/>
  <c r="G75" i="9"/>
  <c r="F75" i="9"/>
  <c r="H74" i="9"/>
  <c r="G74" i="9"/>
  <c r="F74" i="9"/>
  <c r="H73" i="9"/>
  <c r="G73" i="9"/>
  <c r="F73" i="9"/>
  <c r="H72" i="9"/>
  <c r="G72" i="9"/>
  <c r="F72" i="9"/>
  <c r="H71" i="9"/>
  <c r="G71" i="9"/>
  <c r="F71" i="9"/>
  <c r="H70" i="9"/>
  <c r="E70" i="9" s="1"/>
  <c r="B70" i="9" s="1"/>
  <c r="G70" i="9"/>
  <c r="F70" i="9"/>
  <c r="H69" i="9"/>
  <c r="E69" i="9" s="1"/>
  <c r="B69" i="9" s="1"/>
  <c r="G69" i="9"/>
  <c r="F69" i="9"/>
  <c r="H68" i="9"/>
  <c r="E68" i="9" s="1"/>
  <c r="B68" i="9" s="1"/>
  <c r="G68" i="9"/>
  <c r="F68" i="9"/>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G57" i="9"/>
  <c r="F57" i="9"/>
  <c r="H56" i="9"/>
  <c r="G56" i="9"/>
  <c r="F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G47" i="9"/>
  <c r="F47" i="9"/>
  <c r="H46" i="9"/>
  <c r="G46" i="9"/>
  <c r="F46" i="9"/>
  <c r="H45" i="9"/>
  <c r="G45" i="9"/>
  <c r="F45" i="9"/>
  <c r="E45" i="9"/>
  <c r="B45" i="9" s="1"/>
  <c r="H44" i="9"/>
  <c r="E44" i="9" s="1"/>
  <c r="B44" i="9" s="1"/>
  <c r="G44" i="9"/>
  <c r="F44" i="9"/>
  <c r="H43" i="9"/>
  <c r="G43" i="9"/>
  <c r="F43" i="9"/>
  <c r="H42" i="9"/>
  <c r="G42" i="9"/>
  <c r="F42" i="9"/>
  <c r="H41" i="9"/>
  <c r="G41" i="9"/>
  <c r="F41" i="9"/>
  <c r="H40" i="9"/>
  <c r="E40" i="9" s="1"/>
  <c r="B40" i="9" s="1"/>
  <c r="G40" i="9"/>
  <c r="F40" i="9"/>
  <c r="H39" i="9"/>
  <c r="E39" i="9" s="1"/>
  <c r="B39" i="9" s="1"/>
  <c r="G39" i="9"/>
  <c r="F39" i="9"/>
  <c r="H38" i="9"/>
  <c r="E38" i="9" s="1"/>
  <c r="B38" i="9" s="1"/>
  <c r="G38" i="9"/>
  <c r="F38" i="9"/>
  <c r="H37" i="9"/>
  <c r="G37" i="9"/>
  <c r="F37" i="9"/>
  <c r="H36" i="9"/>
  <c r="E36" i="9" s="1"/>
  <c r="B36" i="9" s="1"/>
  <c r="G36" i="9"/>
  <c r="F36" i="9"/>
  <c r="H35" i="9"/>
  <c r="E35" i="9" s="1"/>
  <c r="B35" i="9" s="1"/>
  <c r="G35" i="9"/>
  <c r="F35" i="9"/>
  <c r="H34" i="9"/>
  <c r="E34" i="9" s="1"/>
  <c r="B34" i="9" s="1"/>
  <c r="G34" i="9"/>
  <c r="F34" i="9"/>
  <c r="H33" i="9"/>
  <c r="E33" i="9" s="1"/>
  <c r="B33" i="9" s="1"/>
  <c r="G33" i="9"/>
  <c r="F33" i="9"/>
  <c r="H32" i="9"/>
  <c r="E32" i="9" s="1"/>
  <c r="B32" i="9" s="1"/>
  <c r="G32" i="9"/>
  <c r="F32" i="9"/>
  <c r="H31" i="9"/>
  <c r="G31" i="9"/>
  <c r="F31" i="9"/>
  <c r="H30" i="9"/>
  <c r="E30" i="9" s="1"/>
  <c r="B30" i="9" s="1"/>
  <c r="G30" i="9"/>
  <c r="F30" i="9"/>
  <c r="H29" i="9"/>
  <c r="E29" i="9" s="1"/>
  <c r="B29" i="9" s="1"/>
  <c r="G29" i="9"/>
  <c r="F29" i="9"/>
  <c r="H28" i="9"/>
  <c r="E28" i="9" s="1"/>
  <c r="B28" i="9" s="1"/>
  <c r="G28" i="9"/>
  <c r="F28" i="9"/>
  <c r="H27" i="9"/>
  <c r="E27" i="9" s="1"/>
  <c r="B27" i="9" s="1"/>
  <c r="G27" i="9"/>
  <c r="F27" i="9"/>
  <c r="H26" i="9"/>
  <c r="E26" i="9" s="1"/>
  <c r="B26" i="9" s="1"/>
  <c r="G26" i="9"/>
  <c r="F26" i="9"/>
  <c r="H25" i="9"/>
  <c r="E25" i="9" s="1"/>
  <c r="B25" i="9" s="1"/>
  <c r="G25" i="9"/>
  <c r="F25" i="9"/>
  <c r="F24" i="9"/>
  <c r="F4" i="9"/>
  <c r="O3" i="9"/>
  <c r="G296" i="9" s="1"/>
  <c r="E296" i="9" s="1"/>
  <c r="I3" i="9"/>
  <c r="H3" i="9"/>
  <c r="G3" i="9"/>
  <c r="D104" i="8"/>
  <c r="D97" i="8"/>
  <c r="D92" i="8"/>
  <c r="D87" i="8"/>
  <c r="D82" i="8"/>
  <c r="D77" i="8"/>
  <c r="D72" i="8"/>
  <c r="C1649" i="1" s="1"/>
  <c r="D67" i="8"/>
  <c r="C1644" i="1" s="1"/>
  <c r="D62" i="8"/>
  <c r="C1639" i="1" s="1"/>
  <c r="D57" i="8"/>
  <c r="C1634" i="1" s="1"/>
  <c r="D52" i="8"/>
  <c r="D46" i="8"/>
  <c r="D37" i="8"/>
  <c r="C1614" i="1" s="1"/>
  <c r="D27" i="8"/>
  <c r="D18" i="8"/>
  <c r="C1595" i="1" s="1"/>
  <c r="D8" i="8"/>
  <c r="E44" i="7"/>
  <c r="D1577" i="1" s="1"/>
  <c r="D44" i="7"/>
  <c r="E39" i="7"/>
  <c r="D1572" i="1" s="1"/>
  <c r="D39" i="7"/>
  <c r="C1572" i="1" s="1"/>
  <c r="E38" i="7"/>
  <c r="D1571" i="1" s="1"/>
  <c r="E30" i="7"/>
  <c r="D30" i="7"/>
  <c r="E23" i="7"/>
  <c r="D1556" i="1" s="1"/>
  <c r="D23" i="7"/>
  <c r="C1556" i="1" s="1"/>
  <c r="E14" i="7"/>
  <c r="D1547" i="1" s="1"/>
  <c r="D14" i="7"/>
  <c r="C1547" i="1" s="1"/>
  <c r="E7" i="7"/>
  <c r="D7" i="7"/>
  <c r="F140" i="6"/>
  <c r="F139" i="6"/>
  <c r="F138" i="6"/>
  <c r="F137" i="6"/>
  <c r="F136" i="6"/>
  <c r="F135" i="6"/>
  <c r="F134" i="6"/>
  <c r="F133" i="6"/>
  <c r="F132" i="6"/>
  <c r="F131" i="6"/>
  <c r="E130" i="6"/>
  <c r="E129" i="6" s="1"/>
  <c r="D1525" i="1" s="1"/>
  <c r="D130" i="6"/>
  <c r="F130" i="6" s="1"/>
  <c r="D129" i="6"/>
  <c r="F129" i="6" s="1"/>
  <c r="F128" i="6"/>
  <c r="F127" i="6"/>
  <c r="F126" i="6"/>
  <c r="F125" i="6"/>
  <c r="F124" i="6"/>
  <c r="F123" i="6"/>
  <c r="E122" i="6"/>
  <c r="D122" i="6"/>
  <c r="F121" i="6"/>
  <c r="F120" i="6"/>
  <c r="F119" i="6"/>
  <c r="E118" i="6"/>
  <c r="D118" i="6"/>
  <c r="F118" i="6" s="1"/>
  <c r="F117" i="6"/>
  <c r="F116" i="6"/>
  <c r="E115" i="6"/>
  <c r="D115" i="6"/>
  <c r="F115" i="6" s="1"/>
  <c r="D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c r="F88" i="6"/>
  <c r="F87" i="6"/>
  <c r="F86" i="6"/>
  <c r="F85" i="6"/>
  <c r="F84" i="6"/>
  <c r="F83" i="6"/>
  <c r="E82" i="6"/>
  <c r="D1478" i="1" s="1"/>
  <c r="D82" i="6"/>
  <c r="F81" i="6"/>
  <c r="F80" i="6"/>
  <c r="F79" i="6"/>
  <c r="F78" i="6"/>
  <c r="F77" i="6"/>
  <c r="F76" i="6"/>
  <c r="E75" i="6"/>
  <c r="D1471" i="1" s="1"/>
  <c r="D75" i="6"/>
  <c r="F74" i="6"/>
  <c r="F73" i="6"/>
  <c r="F72" i="6"/>
  <c r="F71" i="6"/>
  <c r="F70" i="6"/>
  <c r="F69" i="6"/>
  <c r="F68" i="6"/>
  <c r="F67" i="6"/>
  <c r="E66" i="6"/>
  <c r="D1462" i="1" s="1"/>
  <c r="D66" i="6"/>
  <c r="F65" i="6"/>
  <c r="F64" i="6"/>
  <c r="F63" i="6"/>
  <c r="F62" i="6"/>
  <c r="E61" i="6"/>
  <c r="D1457" i="1" s="1"/>
  <c r="D61" i="6"/>
  <c r="F60" i="6"/>
  <c r="F59" i="6"/>
  <c r="F58" i="6"/>
  <c r="F57" i="6"/>
  <c r="F56" i="6"/>
  <c r="F55" i="6"/>
  <c r="E54" i="6"/>
  <c r="D1450" i="1" s="1"/>
  <c r="D54" i="6"/>
  <c r="F53" i="6"/>
  <c r="F52" i="6"/>
  <c r="F51" i="6"/>
  <c r="E50" i="6"/>
  <c r="D1446" i="1" s="1"/>
  <c r="D50" i="6"/>
  <c r="F49" i="6"/>
  <c r="F48" i="6"/>
  <c r="F47" i="6"/>
  <c r="F46" i="6"/>
  <c r="F45" i="6"/>
  <c r="F44" i="6"/>
  <c r="E43" i="6"/>
  <c r="D1439" i="1" s="1"/>
  <c r="D43" i="6"/>
  <c r="F42" i="6"/>
  <c r="F41" i="6"/>
  <c r="F40" i="6"/>
  <c r="E39" i="6"/>
  <c r="D1435" i="1" s="1"/>
  <c r="D39" i="6"/>
  <c r="F38" i="6"/>
  <c r="F37" i="6"/>
  <c r="E36" i="6"/>
  <c r="D36" i="6"/>
  <c r="D35" i="6"/>
  <c r="F34" i="6"/>
  <c r="F33" i="6"/>
  <c r="F32" i="6"/>
  <c r="F31" i="6"/>
  <c r="F30" i="6"/>
  <c r="F29" i="6"/>
  <c r="E28" i="6"/>
  <c r="D1424" i="1" s="1"/>
  <c r="D28" i="6"/>
  <c r="F27" i="6"/>
  <c r="F26" i="6"/>
  <c r="F25" i="6"/>
  <c r="F24" i="6"/>
  <c r="F23" i="6"/>
  <c r="E22" i="6"/>
  <c r="D1418" i="1" s="1"/>
  <c r="D22" i="6"/>
  <c r="F21" i="6"/>
  <c r="F20" i="6"/>
  <c r="F19" i="6"/>
  <c r="F18" i="6"/>
  <c r="F17" i="6"/>
  <c r="F16" i="6"/>
  <c r="F15" i="6"/>
  <c r="F14" i="6"/>
  <c r="E13" i="6"/>
  <c r="D1409" i="1" s="1"/>
  <c r="D13" i="6"/>
  <c r="F12" i="6"/>
  <c r="F11" i="6"/>
  <c r="E10" i="6"/>
  <c r="D1406" i="1" s="1"/>
  <c r="D10" i="6"/>
  <c r="F9" i="6"/>
  <c r="F8" i="6"/>
  <c r="F7" i="6"/>
  <c r="E6" i="6"/>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c r="F295" i="5"/>
  <c r="F294" i="5"/>
  <c r="F293" i="5"/>
  <c r="F292" i="5"/>
  <c r="E291" i="5"/>
  <c r="D1295" i="1" s="1"/>
  <c r="D291" i="5"/>
  <c r="F290" i="5"/>
  <c r="F289" i="5"/>
  <c r="F288" i="5"/>
  <c r="F287" i="5"/>
  <c r="F286" i="5"/>
  <c r="F285" i="5"/>
  <c r="F284" i="5"/>
  <c r="F283" i="5"/>
  <c r="F282" i="5"/>
  <c r="F281" i="5"/>
  <c r="F280" i="5"/>
  <c r="F279" i="5"/>
  <c r="F278" i="5"/>
  <c r="E277" i="5"/>
  <c r="D277" i="5"/>
  <c r="D274" i="5" s="1"/>
  <c r="F276" i="5"/>
  <c r="F275" i="5"/>
  <c r="F273" i="5"/>
  <c r="F272" i="5"/>
  <c r="F271" i="5"/>
  <c r="F270" i="5"/>
  <c r="F269" i="5"/>
  <c r="F268" i="5"/>
  <c r="F267" i="5"/>
  <c r="F266" i="5"/>
  <c r="F265" i="5"/>
  <c r="E264" i="5"/>
  <c r="D1268" i="1" s="1"/>
  <c r="D264" i="5"/>
  <c r="F263" i="5"/>
  <c r="F262" i="5"/>
  <c r="F261" i="5"/>
  <c r="E260" i="5"/>
  <c r="D1264" i="1" s="1"/>
  <c r="D260" i="5"/>
  <c r="F259" i="5"/>
  <c r="F258" i="5"/>
  <c r="F257" i="5"/>
  <c r="E256" i="5"/>
  <c r="D256" i="5"/>
  <c r="D255" i="5"/>
  <c r="F254" i="5"/>
  <c r="F253" i="5"/>
  <c r="E252" i="5"/>
  <c r="D252" i="5"/>
  <c r="F250" i="5"/>
  <c r="F249" i="5"/>
  <c r="E248" i="5"/>
  <c r="D1252" i="1" s="1"/>
  <c r="D248" i="5"/>
  <c r="F247" i="5"/>
  <c r="F246" i="5"/>
  <c r="F245" i="5"/>
  <c r="F244" i="5"/>
  <c r="F243" i="5"/>
  <c r="F242" i="5"/>
  <c r="F241" i="5"/>
  <c r="F240" i="5"/>
  <c r="F239" i="5"/>
  <c r="F238" i="5"/>
  <c r="E237" i="5"/>
  <c r="D1241" i="1" s="1"/>
  <c r="D237" i="5"/>
  <c r="F236" i="5"/>
  <c r="F235" i="5"/>
  <c r="F234" i="5"/>
  <c r="F233" i="5"/>
  <c r="F232" i="5"/>
  <c r="F231" i="5"/>
  <c r="F230" i="5"/>
  <c r="F229" i="5"/>
  <c r="F228" i="5"/>
  <c r="F227" i="5"/>
  <c r="F226" i="5"/>
  <c r="F225" i="5"/>
  <c r="F224" i="5"/>
  <c r="F223" i="5"/>
  <c r="F222" i="5"/>
  <c r="F221" i="5"/>
  <c r="E220" i="5"/>
  <c r="D220" i="5"/>
  <c r="D219" i="5"/>
  <c r="F218" i="5"/>
  <c r="F217" i="5"/>
  <c r="F216" i="5"/>
  <c r="F215" i="5"/>
  <c r="F214" i="5"/>
  <c r="F213" i="5"/>
  <c r="F212" i="5"/>
  <c r="E211" i="5"/>
  <c r="D1215" i="1" s="1"/>
  <c r="D211" i="5"/>
  <c r="F210" i="5"/>
  <c r="F209" i="5"/>
  <c r="F208" i="5"/>
  <c r="F207" i="5"/>
  <c r="F206" i="5"/>
  <c r="F205" i="5"/>
  <c r="E204" i="5"/>
  <c r="D204" i="5"/>
  <c r="D203" i="5"/>
  <c r="F202" i="5"/>
  <c r="F201" i="5"/>
  <c r="F200" i="5"/>
  <c r="F199" i="5"/>
  <c r="F198" i="5"/>
  <c r="E197" i="5"/>
  <c r="D197" i="5"/>
  <c r="F196" i="5"/>
  <c r="F195" i="5"/>
  <c r="F194" i="5"/>
  <c r="F193" i="5"/>
  <c r="F192" i="5"/>
  <c r="F191" i="5"/>
  <c r="F190" i="5"/>
  <c r="F189" i="5"/>
  <c r="F188" i="5"/>
  <c r="F187" i="5"/>
  <c r="E186" i="5"/>
  <c r="D1190" i="1" s="1"/>
  <c r="D186" i="5"/>
  <c r="D178" i="5" s="1"/>
  <c r="F185" i="5"/>
  <c r="F184" i="5"/>
  <c r="F183" i="5"/>
  <c r="F182" i="5"/>
  <c r="E181" i="5"/>
  <c r="D181" i="5"/>
  <c r="F180" i="5"/>
  <c r="F179" i="5"/>
  <c r="F174"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36" i="5"/>
  <c r="D135" i="5"/>
  <c r="F134" i="5"/>
  <c r="F133" i="5"/>
  <c r="F132" i="5"/>
  <c r="F131" i="5"/>
  <c r="F130" i="5"/>
  <c r="F129" i="5"/>
  <c r="F128" i="5"/>
  <c r="E127" i="5"/>
  <c r="D127" i="5"/>
  <c r="F126" i="5"/>
  <c r="F125" i="5"/>
  <c r="F124" i="5"/>
  <c r="F123" i="5"/>
  <c r="F122" i="5"/>
  <c r="F121" i="5"/>
  <c r="E120" i="5"/>
  <c r="D1125" i="1" s="1"/>
  <c r="D120" i="5"/>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D88" i="5"/>
  <c r="F87" i="5"/>
  <c r="F86" i="5"/>
  <c r="F85" i="5"/>
  <c r="F84" i="5"/>
  <c r="F83" i="5"/>
  <c r="E82" i="5"/>
  <c r="D1087" i="1" s="1"/>
  <c r="D82" i="5"/>
  <c r="F81" i="5"/>
  <c r="F80" i="5"/>
  <c r="F79" i="5"/>
  <c r="F78" i="5"/>
  <c r="F77" i="5"/>
  <c r="E76" i="5"/>
  <c r="D1081" i="1" s="1"/>
  <c r="D76" i="5"/>
  <c r="D70" i="5" s="1"/>
  <c r="D69" i="5" s="1"/>
  <c r="H23" i="3" s="1"/>
  <c r="F75" i="5"/>
  <c r="F74" i="5"/>
  <c r="F73" i="5"/>
  <c r="F72" i="5"/>
  <c r="E71" i="5"/>
  <c r="D71"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5" i="4"/>
  <c r="F634" i="4"/>
  <c r="E633" i="4"/>
  <c r="D627" i="1" s="1"/>
  <c r="D633" i="4"/>
  <c r="F632" i="4"/>
  <c r="F631" i="4"/>
  <c r="E630" i="4"/>
  <c r="D630" i="4"/>
  <c r="D629" i="4"/>
  <c r="F628" i="4"/>
  <c r="F627" i="4"/>
  <c r="F626" i="4"/>
  <c r="F625" i="4"/>
  <c r="F624" i="4"/>
  <c r="F623" i="4"/>
  <c r="F622" i="4"/>
  <c r="E621" i="4"/>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2" i="1" s="1"/>
  <c r="D598" i="4"/>
  <c r="D597" i="4"/>
  <c r="F596" i="4"/>
  <c r="F595" i="4"/>
  <c r="E594" i="4"/>
  <c r="D594" i="4"/>
  <c r="F593" i="4"/>
  <c r="F592" i="4"/>
  <c r="E591" i="4"/>
  <c r="D585" i="1" s="1"/>
  <c r="D591" i="4"/>
  <c r="F590" i="4"/>
  <c r="E589" i="4"/>
  <c r="D583" i="1" s="1"/>
  <c r="D589" i="4"/>
  <c r="F588" i="4"/>
  <c r="F587" i="4"/>
  <c r="F586" i="4"/>
  <c r="E585" i="4"/>
  <c r="D579" i="1" s="1"/>
  <c r="D585" i="4"/>
  <c r="D584" i="4"/>
  <c r="F583" i="4"/>
  <c r="F582" i="4"/>
  <c r="E581" i="4"/>
  <c r="D581" i="4"/>
  <c r="F580" i="4"/>
  <c r="F579" i="4"/>
  <c r="E578" i="4"/>
  <c r="D572" i="1" s="1"/>
  <c r="D578" i="4"/>
  <c r="F577" i="4"/>
  <c r="F576" i="4"/>
  <c r="E575" i="4"/>
  <c r="D569" i="1" s="1"/>
  <c r="D575" i="4"/>
  <c r="F574" i="4"/>
  <c r="F573" i="4"/>
  <c r="E572" i="4"/>
  <c r="D566" i="1" s="1"/>
  <c r="D572" i="4"/>
  <c r="D571" i="4"/>
  <c r="F570" i="4"/>
  <c r="F569" i="4"/>
  <c r="F568" i="4"/>
  <c r="F567" i="4"/>
  <c r="F566" i="4"/>
  <c r="F565" i="4"/>
  <c r="F564" i="4"/>
  <c r="F563" i="4"/>
  <c r="E562" i="4"/>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D536" i="4"/>
  <c r="D535" i="4"/>
  <c r="F534" i="4"/>
  <c r="F533" i="4"/>
  <c r="E532" i="4"/>
  <c r="D532" i="4"/>
  <c r="F531" i="4"/>
  <c r="F530" i="4"/>
  <c r="E529" i="4"/>
  <c r="D523" i="1" s="1"/>
  <c r="D529" i="4"/>
  <c r="F528" i="4"/>
  <c r="F527" i="4"/>
  <c r="E526" i="4"/>
  <c r="D520" i="1" s="1"/>
  <c r="D526" i="4"/>
  <c r="F525" i="4"/>
  <c r="F524" i="4"/>
  <c r="E523" i="4"/>
  <c r="D517" i="1" s="1"/>
  <c r="D523" i="4"/>
  <c r="D522" i="4"/>
  <c r="F521" i="4"/>
  <c r="F520" i="4"/>
  <c r="F519" i="4"/>
  <c r="F518" i="4"/>
  <c r="F517" i="4"/>
  <c r="F516" i="4"/>
  <c r="F515" i="4"/>
  <c r="E514" i="4"/>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D491" i="4"/>
  <c r="F490" i="4"/>
  <c r="F489" i="4"/>
  <c r="E488" i="4"/>
  <c r="D488" i="4"/>
  <c r="F487" i="4"/>
  <c r="F486" i="4"/>
  <c r="E485" i="4"/>
  <c r="D479" i="1" s="1"/>
  <c r="D485" i="4"/>
  <c r="F484" i="4"/>
  <c r="F483" i="4"/>
  <c r="F482" i="4"/>
  <c r="F481" i="4"/>
  <c r="E480" i="4"/>
  <c r="D474" i="1" s="1"/>
  <c r="D480" i="4"/>
  <c r="D479" i="4"/>
  <c r="F478" i="4"/>
  <c r="F477" i="4"/>
  <c r="E476" i="4"/>
  <c r="D476" i="4"/>
  <c r="F475" i="4"/>
  <c r="F474" i="4"/>
  <c r="E473" i="4"/>
  <c r="D467" i="1" s="1"/>
  <c r="D473" i="4"/>
  <c r="F472" i="4"/>
  <c r="F471" i="4"/>
  <c r="E470" i="4"/>
  <c r="D464" i="1" s="1"/>
  <c r="D470" i="4"/>
  <c r="F469" i="4"/>
  <c r="F468" i="4"/>
  <c r="E467" i="4"/>
  <c r="D461" i="1" s="1"/>
  <c r="D467" i="4"/>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32" i="4"/>
  <c r="D431"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7" i="4"/>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F372" i="4"/>
  <c r="F371" i="4"/>
  <c r="F370" i="4"/>
  <c r="F369" i="4"/>
  <c r="F368" i="4"/>
  <c r="F367" i="4"/>
  <c r="E366" i="4"/>
  <c r="D361" i="1" s="1"/>
  <c r="D366" i="4"/>
  <c r="F365" i="4"/>
  <c r="F364" i="4"/>
  <c r="F363" i="4"/>
  <c r="E362" i="4"/>
  <c r="D362" i="4"/>
  <c r="D361" i="4"/>
  <c r="F359" i="4"/>
  <c r="E358" i="4"/>
  <c r="D353" i="1" s="1"/>
  <c r="D358" i="4"/>
  <c r="F357" i="4"/>
  <c r="F356" i="4"/>
  <c r="E355" i="4"/>
  <c r="D355" i="4"/>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7" i="4"/>
  <c r="F326" i="4"/>
  <c r="F325" i="4"/>
  <c r="F324" i="4"/>
  <c r="F323" i="4"/>
  <c r="E322" i="4"/>
  <c r="D317" i="1" s="1"/>
  <c r="D322" i="4"/>
  <c r="D321" i="4"/>
  <c r="F320" i="4"/>
  <c r="F319" i="4"/>
  <c r="F318" i="4"/>
  <c r="F317" i="4"/>
  <c r="F316" i="4"/>
  <c r="F315" i="4"/>
  <c r="E314" i="4"/>
  <c r="D314" i="4"/>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D274" i="4"/>
  <c r="F274" i="4" s="1"/>
  <c r="D273" i="4"/>
  <c r="F272" i="4"/>
  <c r="F271" i="4"/>
  <c r="F270" i="4"/>
  <c r="E269" i="4"/>
  <c r="D269" i="4"/>
  <c r="F268" i="4"/>
  <c r="F267" i="4"/>
  <c r="F266" i="4"/>
  <c r="F265" i="4"/>
  <c r="F264" i="4"/>
  <c r="E263" i="4"/>
  <c r="D263" i="4"/>
  <c r="F263" i="4" s="1"/>
  <c r="D262" i="4"/>
  <c r="F261" i="4"/>
  <c r="F260" i="4"/>
  <c r="F259" i="4"/>
  <c r="F258"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29" i="4"/>
  <c r="F228" i="4"/>
  <c r="F227" i="4"/>
  <c r="F226" i="4"/>
  <c r="E225" i="4"/>
  <c r="D225" i="4"/>
  <c r="F225" i="4" s="1"/>
  <c r="F224" i="4"/>
  <c r="F223" i="4"/>
  <c r="E222" i="4"/>
  <c r="D222" i="4"/>
  <c r="F222" i="4" s="1"/>
  <c r="D221" i="4"/>
  <c r="F221" i="4" s="1"/>
  <c r="F220" i="4"/>
  <c r="F219" i="4"/>
  <c r="F218" i="4"/>
  <c r="F217"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41" i="4"/>
  <c r="D140" i="4"/>
  <c r="F139" i="4"/>
  <c r="F138" i="4"/>
  <c r="F137" i="4"/>
  <c r="F136" i="4"/>
  <c r="E135" i="4"/>
  <c r="G220" i="9" s="1"/>
  <c r="E220" i="9" s="1"/>
  <c r="B220" i="9" s="1"/>
  <c r="D135" i="4"/>
  <c r="F135" i="4" s="1"/>
  <c r="E134" i="4"/>
  <c r="D134" i="4"/>
  <c r="F133" i="4"/>
  <c r="F132" i="4"/>
  <c r="F131" i="4"/>
  <c r="F130" i="4"/>
  <c r="E129" i="4"/>
  <c r="D129" i="4"/>
  <c r="F128" i="4"/>
  <c r="F127" i="4"/>
  <c r="E126" i="4"/>
  <c r="D126" i="4"/>
  <c r="D125" i="4"/>
  <c r="F124" i="4"/>
  <c r="F123" i="4"/>
  <c r="F122" i="4"/>
  <c r="F121" i="4"/>
  <c r="E120" i="4"/>
  <c r="D120" i="4"/>
  <c r="F120" i="4" s="1"/>
  <c r="F119" i="4"/>
  <c r="F118" i="4"/>
  <c r="F117" i="4"/>
  <c r="F116" i="4"/>
  <c r="F115" i="4"/>
  <c r="F114" i="4"/>
  <c r="F113" i="4"/>
  <c r="E112" i="4"/>
  <c r="D112" i="4"/>
  <c r="F111" i="4"/>
  <c r="F110" i="4"/>
  <c r="F109" i="4"/>
  <c r="F108" i="4"/>
  <c r="E107" i="4"/>
  <c r="D107" i="4"/>
  <c r="F107" i="4" s="1"/>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c r="F81" i="4"/>
  <c r="F80" i="4"/>
  <c r="F79" i="4"/>
  <c r="F78" i="4"/>
  <c r="E77" i="4"/>
  <c r="G212" i="9" s="1"/>
  <c r="E212" i="9" s="1"/>
  <c r="B212" i="9" s="1"/>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D49" i="4"/>
  <c r="F48" i="4"/>
  <c r="F47" i="4"/>
  <c r="F46" i="4"/>
  <c r="F45" i="4"/>
  <c r="E44" i="4"/>
  <c r="E43" i="4" s="1"/>
  <c r="D39" i="1"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c r="F7" i="4" s="1"/>
  <c r="D6" i="4"/>
  <c r="H17" i="3" s="1"/>
  <c r="G41" i="3"/>
  <c r="B41" i="3"/>
  <c r="G40" i="3"/>
  <c r="B40" i="3"/>
  <c r="G39" i="3"/>
  <c r="B39" i="3"/>
  <c r="H38" i="3"/>
  <c r="G38" i="3"/>
  <c r="B38" i="3"/>
  <c r="I36" i="3"/>
  <c r="H36" i="3"/>
  <c r="G36" i="3"/>
  <c r="B36" i="3"/>
  <c r="I35" i="3"/>
  <c r="G35" i="3"/>
  <c r="B35" i="3"/>
  <c r="G34" i="3"/>
  <c r="B34" i="3"/>
  <c r="G33" i="3"/>
  <c r="B33" i="3"/>
  <c r="G31" i="3"/>
  <c r="B31" i="3"/>
  <c r="H30" i="3"/>
  <c r="G30" i="3"/>
  <c r="B30" i="3"/>
  <c r="I29" i="3"/>
  <c r="H29" i="3"/>
  <c r="G29" i="3"/>
  <c r="B29" i="3"/>
  <c r="H28" i="3"/>
  <c r="G28" i="3"/>
  <c r="B28" i="3"/>
  <c r="H27" i="3"/>
  <c r="G27" i="3"/>
  <c r="B27" i="3"/>
  <c r="G25" i="3"/>
  <c r="B25" i="3"/>
  <c r="G24" i="3"/>
  <c r="B24" i="3"/>
  <c r="G23" i="3"/>
  <c r="B23" i="3"/>
  <c r="G22" i="3"/>
  <c r="B22" i="3"/>
  <c r="G20" i="3"/>
  <c r="B20" i="3"/>
  <c r="G19" i="3"/>
  <c r="B19" i="3"/>
  <c r="G18" i="3"/>
  <c r="B18" i="3"/>
  <c r="G17" i="3"/>
  <c r="B17" i="3"/>
  <c r="H10" i="3" a="1"/>
  <c r="H10" i="3" s="1"/>
  <c r="L3" i="9" s="1"/>
  <c r="C1686" i="1"/>
  <c r="C1685" i="1"/>
  <c r="C1684" i="1"/>
  <c r="C1683" i="1"/>
  <c r="C1682" i="1"/>
  <c r="C1680" i="1"/>
  <c r="C1679" i="1"/>
  <c r="C1678" i="1"/>
  <c r="C1677" i="1"/>
  <c r="C1676" i="1"/>
  <c r="C1675" i="1"/>
  <c r="C1674" i="1"/>
  <c r="C1673" i="1"/>
  <c r="C1672" i="1"/>
  <c r="C1671" i="1"/>
  <c r="C1670" i="1"/>
  <c r="C1669" i="1"/>
  <c r="C1668" i="1"/>
  <c r="C1667" i="1"/>
  <c r="G1666" i="1"/>
  <c r="C1666" i="1"/>
  <c r="H1666" i="1" s="1"/>
  <c r="C1665" i="1"/>
  <c r="C1664" i="1"/>
  <c r="C1663" i="1"/>
  <c r="C1662" i="1"/>
  <c r="C1661" i="1"/>
  <c r="C1660" i="1"/>
  <c r="C1659" i="1"/>
  <c r="C1658" i="1"/>
  <c r="C1657" i="1"/>
  <c r="C1656" i="1"/>
  <c r="C1655" i="1"/>
  <c r="C1654" i="1"/>
  <c r="C1653" i="1"/>
  <c r="C1652" i="1"/>
  <c r="C1651" i="1"/>
  <c r="C1650" i="1"/>
  <c r="C1648" i="1"/>
  <c r="C1647" i="1"/>
  <c r="C1646" i="1"/>
  <c r="C1645" i="1"/>
  <c r="C1643" i="1"/>
  <c r="C1642" i="1"/>
  <c r="C1641" i="1"/>
  <c r="C1640" i="1"/>
  <c r="C1638" i="1"/>
  <c r="C1637" i="1"/>
  <c r="C1636" i="1"/>
  <c r="C1635" i="1"/>
  <c r="C1633" i="1"/>
  <c r="C1632" i="1"/>
  <c r="C1631" i="1"/>
  <c r="C1630" i="1"/>
  <c r="C1627" i="1"/>
  <c r="C1626" i="1"/>
  <c r="C1625" i="1"/>
  <c r="C1624" i="1"/>
  <c r="C1620" i="1"/>
  <c r="C1619" i="1"/>
  <c r="C1618" i="1"/>
  <c r="C1617" i="1"/>
  <c r="C1616" i="1"/>
  <c r="C1615" i="1"/>
  <c r="C1613" i="1"/>
  <c r="C1612" i="1"/>
  <c r="C1611" i="1"/>
  <c r="C1610" i="1"/>
  <c r="C1609" i="1"/>
  <c r="C1608" i="1"/>
  <c r="C1607" i="1"/>
  <c r="C1606" i="1"/>
  <c r="C1605" i="1"/>
  <c r="C1603" i="1"/>
  <c r="C1601" i="1"/>
  <c r="C1600" i="1"/>
  <c r="C1599" i="1"/>
  <c r="C1598" i="1"/>
  <c r="C1597" i="1"/>
  <c r="C1596" i="1"/>
  <c r="C1594" i="1"/>
  <c r="C1593" i="1"/>
  <c r="C1592" i="1"/>
  <c r="C1591" i="1"/>
  <c r="C1590" i="1"/>
  <c r="C1589" i="1"/>
  <c r="C1588" i="1"/>
  <c r="C1587" i="1"/>
  <c r="C1586" i="1"/>
  <c r="C1584" i="1"/>
  <c r="C1582" i="1"/>
  <c r="D1581" i="1"/>
  <c r="C1581" i="1"/>
  <c r="D1580" i="1"/>
  <c r="C1580" i="1"/>
  <c r="D1579" i="1"/>
  <c r="C1579" i="1"/>
  <c r="D1578" i="1"/>
  <c r="C1578" i="1"/>
  <c r="D1576" i="1"/>
  <c r="C1576" i="1"/>
  <c r="D1575" i="1"/>
  <c r="C1575" i="1"/>
  <c r="D1574" i="1"/>
  <c r="C1574" i="1"/>
  <c r="D1573" i="1"/>
  <c r="C1573" i="1"/>
  <c r="D1570" i="1"/>
  <c r="C1570" i="1"/>
  <c r="D1569" i="1"/>
  <c r="C1569" i="1"/>
  <c r="D1568" i="1"/>
  <c r="C1568" i="1"/>
  <c r="D1567" i="1"/>
  <c r="C1567" i="1"/>
  <c r="D1566" i="1"/>
  <c r="C1566" i="1"/>
  <c r="D1565" i="1"/>
  <c r="C1565" i="1"/>
  <c r="D1564" i="1"/>
  <c r="C1564" i="1"/>
  <c r="D1562" i="1"/>
  <c r="C1562" i="1"/>
  <c r="D1561" i="1"/>
  <c r="C1561" i="1"/>
  <c r="D1560" i="1"/>
  <c r="C1560" i="1"/>
  <c r="D1559" i="1"/>
  <c r="C1559" i="1"/>
  <c r="D1558" i="1"/>
  <c r="C1558" i="1"/>
  <c r="D1557" i="1"/>
  <c r="C1557" i="1"/>
  <c r="D1554" i="1"/>
  <c r="C1554" i="1"/>
  <c r="D1553" i="1"/>
  <c r="C1553" i="1"/>
  <c r="D1552" i="1"/>
  <c r="C1552" i="1"/>
  <c r="D1551" i="1"/>
  <c r="C1551" i="1"/>
  <c r="D1550" i="1"/>
  <c r="C1550" i="1"/>
  <c r="D1549" i="1"/>
  <c r="C1549" i="1"/>
  <c r="D1548" i="1"/>
  <c r="C1548" i="1"/>
  <c r="D1546" i="1"/>
  <c r="C1546" i="1"/>
  <c r="D1545" i="1"/>
  <c r="C1545" i="1"/>
  <c r="D1544" i="1"/>
  <c r="C1544" i="1"/>
  <c r="D1543" i="1"/>
  <c r="C1543" i="1"/>
  <c r="D1542" i="1"/>
  <c r="C1542" i="1"/>
  <c r="D1541" i="1"/>
  <c r="C1541" i="1"/>
  <c r="D1536" i="1"/>
  <c r="C1536" i="1"/>
  <c r="D1535" i="1"/>
  <c r="C1535" i="1"/>
  <c r="D1534" i="1"/>
  <c r="C1534" i="1"/>
  <c r="D1533" i="1"/>
  <c r="C1533" i="1"/>
  <c r="D1532" i="1"/>
  <c r="C1532" i="1"/>
  <c r="D1531" i="1"/>
  <c r="C1531" i="1"/>
  <c r="D1530" i="1"/>
  <c r="C1530" i="1"/>
  <c r="D1529" i="1"/>
  <c r="C1529" i="1"/>
  <c r="D1528" i="1"/>
  <c r="C1528" i="1"/>
  <c r="D1527" i="1"/>
  <c r="C1527" i="1"/>
  <c r="D1526" i="1"/>
  <c r="C1526"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4" i="1"/>
  <c r="C1484" i="1"/>
  <c r="D1483" i="1"/>
  <c r="C1483" i="1"/>
  <c r="D1482" i="1"/>
  <c r="C1482" i="1"/>
  <c r="D1481" i="1"/>
  <c r="C1481" i="1"/>
  <c r="D1480" i="1"/>
  <c r="C1480" i="1"/>
  <c r="D1479" i="1"/>
  <c r="C1479" i="1"/>
  <c r="D1477" i="1"/>
  <c r="C1477" i="1"/>
  <c r="D1476" i="1"/>
  <c r="C1476" i="1"/>
  <c r="D1475" i="1"/>
  <c r="C1475" i="1"/>
  <c r="D1474" i="1"/>
  <c r="C1474" i="1"/>
  <c r="D1473" i="1"/>
  <c r="C1473" i="1"/>
  <c r="D1472" i="1"/>
  <c r="C1472" i="1"/>
  <c r="D1470" i="1"/>
  <c r="C1470" i="1"/>
  <c r="D1469" i="1"/>
  <c r="C1469" i="1"/>
  <c r="D1468" i="1"/>
  <c r="C1468" i="1"/>
  <c r="D1467" i="1"/>
  <c r="C1467" i="1"/>
  <c r="D1466" i="1"/>
  <c r="C1466" i="1"/>
  <c r="D1465" i="1"/>
  <c r="C1465" i="1"/>
  <c r="D1464" i="1"/>
  <c r="C1464" i="1"/>
  <c r="D1463" i="1"/>
  <c r="C1463" i="1"/>
  <c r="D1461" i="1"/>
  <c r="C1461" i="1"/>
  <c r="D1460" i="1"/>
  <c r="C1460" i="1"/>
  <c r="D1459" i="1"/>
  <c r="C1459" i="1"/>
  <c r="D1458" i="1"/>
  <c r="C1458" i="1"/>
  <c r="D1456" i="1"/>
  <c r="C1456" i="1"/>
  <c r="D1455" i="1"/>
  <c r="C1455" i="1"/>
  <c r="D1454" i="1"/>
  <c r="C1454" i="1"/>
  <c r="D1453" i="1"/>
  <c r="C1453" i="1"/>
  <c r="D1452" i="1"/>
  <c r="C1452" i="1"/>
  <c r="D1451" i="1"/>
  <c r="C1451" i="1"/>
  <c r="D1449" i="1"/>
  <c r="C1449" i="1"/>
  <c r="D1448" i="1"/>
  <c r="C1448" i="1"/>
  <c r="D1447" i="1"/>
  <c r="C1447" i="1"/>
  <c r="D1445" i="1"/>
  <c r="C1445" i="1"/>
  <c r="D1444" i="1"/>
  <c r="C1444" i="1"/>
  <c r="D1443" i="1"/>
  <c r="C1443" i="1"/>
  <c r="D1442" i="1"/>
  <c r="C1442" i="1"/>
  <c r="D1441" i="1"/>
  <c r="C1441" i="1"/>
  <c r="D1440" i="1"/>
  <c r="C1440" i="1"/>
  <c r="D1438" i="1"/>
  <c r="C1438" i="1"/>
  <c r="D1437" i="1"/>
  <c r="C1437" i="1"/>
  <c r="D1436" i="1"/>
  <c r="C1436" i="1"/>
  <c r="D1434" i="1"/>
  <c r="C1434" i="1"/>
  <c r="D1433" i="1"/>
  <c r="C1433" i="1"/>
  <c r="D1430" i="1"/>
  <c r="C1430" i="1"/>
  <c r="D1429" i="1"/>
  <c r="C1429" i="1"/>
  <c r="D1428" i="1"/>
  <c r="C1428" i="1"/>
  <c r="D1427" i="1"/>
  <c r="C1427" i="1"/>
  <c r="D1426" i="1"/>
  <c r="C1426" i="1"/>
  <c r="D1425" i="1"/>
  <c r="C1425" i="1"/>
  <c r="D1423" i="1"/>
  <c r="C1423" i="1"/>
  <c r="D1422" i="1"/>
  <c r="C1422" i="1"/>
  <c r="D1421" i="1"/>
  <c r="C1421" i="1"/>
  <c r="D1420" i="1"/>
  <c r="C1420" i="1"/>
  <c r="D1419" i="1"/>
  <c r="C1419" i="1"/>
  <c r="D1417" i="1"/>
  <c r="C1417" i="1"/>
  <c r="D1416" i="1"/>
  <c r="C1416" i="1"/>
  <c r="D1415" i="1"/>
  <c r="C1415" i="1"/>
  <c r="D1414" i="1"/>
  <c r="C1414" i="1"/>
  <c r="D1413" i="1"/>
  <c r="C1413" i="1"/>
  <c r="D1412" i="1"/>
  <c r="C1412" i="1"/>
  <c r="D1411" i="1"/>
  <c r="C1411" i="1"/>
  <c r="D1410" i="1"/>
  <c r="C1410" i="1"/>
  <c r="D1408" i="1"/>
  <c r="C1408" i="1"/>
  <c r="D1407" i="1"/>
  <c r="C1407" i="1"/>
  <c r="D1405" i="1"/>
  <c r="C1405" i="1"/>
  <c r="D1404" i="1"/>
  <c r="C1404" i="1"/>
  <c r="D1403" i="1"/>
  <c r="C1403"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299" i="1"/>
  <c r="C1299" i="1"/>
  <c r="D1298" i="1"/>
  <c r="C1298" i="1"/>
  <c r="D1297" i="1"/>
  <c r="C1297" i="1"/>
  <c r="D1296" i="1"/>
  <c r="C1296"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0" i="1"/>
  <c r="C1280" i="1"/>
  <c r="D1279" i="1"/>
  <c r="C1279" i="1"/>
  <c r="D1277" i="1"/>
  <c r="C1277" i="1"/>
  <c r="D1276" i="1"/>
  <c r="C1276" i="1"/>
  <c r="D1275" i="1"/>
  <c r="C1275" i="1"/>
  <c r="D1274" i="1"/>
  <c r="C1274" i="1"/>
  <c r="D1273" i="1"/>
  <c r="C1273" i="1"/>
  <c r="D1272" i="1"/>
  <c r="C1272" i="1"/>
  <c r="D1271" i="1"/>
  <c r="C1271" i="1"/>
  <c r="D1270" i="1"/>
  <c r="C1270" i="1"/>
  <c r="D1269" i="1"/>
  <c r="C1269" i="1"/>
  <c r="D1267" i="1"/>
  <c r="C1267" i="1"/>
  <c r="D1266" i="1"/>
  <c r="C1266" i="1"/>
  <c r="D1265" i="1"/>
  <c r="C1265" i="1"/>
  <c r="D1263" i="1"/>
  <c r="C1263" i="1"/>
  <c r="D1262" i="1"/>
  <c r="C1262" i="1"/>
  <c r="D1261" i="1"/>
  <c r="C1261" i="1"/>
  <c r="D1258" i="1"/>
  <c r="C1258" i="1"/>
  <c r="D1257" i="1"/>
  <c r="C1257" i="1"/>
  <c r="D1254" i="1"/>
  <c r="C1254" i="1"/>
  <c r="D1253" i="1"/>
  <c r="C1253" i="1"/>
  <c r="D1251" i="1"/>
  <c r="C1251" i="1"/>
  <c r="D1250" i="1"/>
  <c r="C1250" i="1"/>
  <c r="D1249" i="1"/>
  <c r="C1249" i="1"/>
  <c r="D1248" i="1"/>
  <c r="C1248" i="1"/>
  <c r="D1247" i="1"/>
  <c r="C1247" i="1"/>
  <c r="D1246" i="1"/>
  <c r="C1246" i="1"/>
  <c r="D1245" i="1"/>
  <c r="C1245" i="1"/>
  <c r="D1244" i="1"/>
  <c r="C1244" i="1"/>
  <c r="D1243" i="1"/>
  <c r="C1243" i="1"/>
  <c r="D1242" i="1"/>
  <c r="C1242"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2" i="1"/>
  <c r="C1222" i="1"/>
  <c r="D1221" i="1"/>
  <c r="C1221" i="1"/>
  <c r="D1220" i="1"/>
  <c r="C1220" i="1"/>
  <c r="D1219" i="1"/>
  <c r="C1219" i="1"/>
  <c r="D1218" i="1"/>
  <c r="C1218" i="1"/>
  <c r="D1217" i="1"/>
  <c r="C1217" i="1"/>
  <c r="D1216" i="1"/>
  <c r="C1216" i="1"/>
  <c r="D1214" i="1"/>
  <c r="C1214" i="1"/>
  <c r="D1213" i="1"/>
  <c r="C1213" i="1"/>
  <c r="D1212" i="1"/>
  <c r="C1212" i="1"/>
  <c r="D1211" i="1"/>
  <c r="C1211" i="1"/>
  <c r="D1210" i="1"/>
  <c r="C1210" i="1"/>
  <c r="D1209" i="1"/>
  <c r="C1209" i="1"/>
  <c r="D1206" i="1"/>
  <c r="C1206" i="1"/>
  <c r="D1205" i="1"/>
  <c r="C1205" i="1"/>
  <c r="D1204" i="1"/>
  <c r="C1204" i="1"/>
  <c r="D1203" i="1"/>
  <c r="C1203" i="1"/>
  <c r="D1202" i="1"/>
  <c r="C1202" i="1"/>
  <c r="D1200" i="1"/>
  <c r="C1200" i="1"/>
  <c r="D1199" i="1"/>
  <c r="C1199" i="1"/>
  <c r="D1198" i="1"/>
  <c r="C1198" i="1"/>
  <c r="D1197" i="1"/>
  <c r="C1197" i="1"/>
  <c r="D1196" i="1"/>
  <c r="C1196" i="1"/>
  <c r="D1195" i="1"/>
  <c r="C1195" i="1"/>
  <c r="D1194" i="1"/>
  <c r="C1194" i="1"/>
  <c r="D1193" i="1"/>
  <c r="C1193" i="1"/>
  <c r="D1192" i="1"/>
  <c r="C1192" i="1"/>
  <c r="D1191" i="1"/>
  <c r="C1191" i="1"/>
  <c r="D1189" i="1"/>
  <c r="C1189" i="1"/>
  <c r="D1188" i="1"/>
  <c r="C1188" i="1"/>
  <c r="D1187" i="1"/>
  <c r="C1187" i="1"/>
  <c r="D1186" i="1"/>
  <c r="C1186" i="1"/>
  <c r="D1184" i="1"/>
  <c r="C1184" i="1"/>
  <c r="D1183" i="1"/>
  <c r="C1183" i="1"/>
  <c r="D1179" i="1"/>
  <c r="C1179"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H1156" i="1"/>
  <c r="G1156"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H991" i="1" s="1"/>
  <c r="C991" i="1"/>
  <c r="G991" i="1" s="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G880" i="1" s="1"/>
  <c r="C880" i="1"/>
  <c r="H880" i="1" s="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G866" i="1" s="1"/>
  <c r="C866" i="1"/>
  <c r="H866" i="1" s="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H826" i="1" s="1"/>
  <c r="C826" i="1"/>
  <c r="G826" i="1" s="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H661" i="1"/>
  <c r="D661" i="1"/>
  <c r="C661" i="1"/>
  <c r="G661" i="1" s="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5" i="1"/>
  <c r="C305"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C269" i="1"/>
  <c r="D268" i="1"/>
  <c r="C268" i="1"/>
  <c r="D267" i="1"/>
  <c r="C267" i="1"/>
  <c r="D266" i="1"/>
  <c r="C266" i="1"/>
  <c r="D265" i="1"/>
  <c r="C265" i="1"/>
  <c r="D264" i="1"/>
  <c r="C264" i="1"/>
  <c r="D263" i="1"/>
  <c r="C263" i="1"/>
  <c r="D262" i="1"/>
  <c r="C262" i="1"/>
  <c r="D261" i="1"/>
  <c r="C261" i="1"/>
  <c r="D260" i="1"/>
  <c r="C260" i="1"/>
  <c r="D259" i="1"/>
  <c r="C259"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C226" i="1"/>
  <c r="D225" i="1"/>
  <c r="C225" i="1"/>
  <c r="D224" i="1"/>
  <c r="C224" i="1"/>
  <c r="D223" i="1"/>
  <c r="C223" i="1"/>
  <c r="D222" i="1"/>
  <c r="C222" i="1"/>
  <c r="D221" i="1"/>
  <c r="C221" i="1"/>
  <c r="D220" i="1"/>
  <c r="C220" i="1"/>
  <c r="D219" i="1"/>
  <c r="C219" i="1"/>
  <c r="D218" i="1"/>
  <c r="C218"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G169" i="1" s="1"/>
  <c r="C169" i="1"/>
  <c r="H169" i="1" s="1"/>
  <c r="D168" i="1"/>
  <c r="C168" i="1"/>
  <c r="D167" i="1"/>
  <c r="C167" i="1"/>
  <c r="D166" i="1"/>
  <c r="C166" i="1"/>
  <c r="D165" i="1"/>
  <c r="C165" i="1"/>
  <c r="D164" i="1"/>
  <c r="C164" i="1"/>
  <c r="D163" i="1"/>
  <c r="C163" i="1"/>
  <c r="D162" i="1"/>
  <c r="C162" i="1"/>
  <c r="D161" i="1"/>
  <c r="C161" i="1"/>
  <c r="D159" i="1"/>
  <c r="C159" i="1"/>
  <c r="D158" i="1"/>
  <c r="C158" i="1"/>
  <c r="D157" i="1"/>
  <c r="C157" i="1"/>
  <c r="D156" i="1"/>
  <c r="C156" i="1"/>
  <c r="D155" i="1"/>
  <c r="C155" i="1"/>
  <c r="D154" i="1"/>
  <c r="C154" i="1"/>
  <c r="D153" i="1"/>
  <c r="C153" i="1"/>
  <c r="D152" i="1"/>
  <c r="C152" i="1"/>
  <c r="D151" i="1"/>
  <c r="C151" i="1"/>
  <c r="D150" i="1"/>
  <c r="C150" i="1"/>
  <c r="C149" i="1"/>
  <c r="D147" i="1"/>
  <c r="C147" i="1"/>
  <c r="D146" i="1"/>
  <c r="C146" i="1"/>
  <c r="D145" i="1"/>
  <c r="C145" i="1"/>
  <c r="D144" i="1"/>
  <c r="C144" i="1"/>
  <c r="D143" i="1"/>
  <c r="C143" i="1"/>
  <c r="D142" i="1"/>
  <c r="C142" i="1"/>
  <c r="D141" i="1"/>
  <c r="C141" i="1"/>
  <c r="D140" i="1"/>
  <c r="C140" i="1"/>
  <c r="D139" i="1"/>
  <c r="C139" i="1"/>
  <c r="D138" i="1"/>
  <c r="C138" i="1"/>
  <c r="D137" i="1"/>
  <c r="C137"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H61" i="1"/>
  <c r="D61" i="1"/>
  <c r="G61" i="1" s="1"/>
  <c r="C61" i="1"/>
  <c r="D60" i="1"/>
  <c r="C60" i="1"/>
  <c r="D59" i="1"/>
  <c r="C59" i="1"/>
  <c r="D58" i="1"/>
  <c r="C58" i="1"/>
  <c r="D57" i="1"/>
  <c r="C57" i="1"/>
  <c r="D56" i="1"/>
  <c r="C56" i="1"/>
  <c r="D55" i="1"/>
  <c r="C55" i="1"/>
  <c r="D54" i="1"/>
  <c r="C54" i="1"/>
  <c r="D53" i="1"/>
  <c r="C53" i="1"/>
  <c r="D52" i="1"/>
  <c r="G52" i="1" s="1"/>
  <c r="C52" i="1"/>
  <c r="H52" i="1" s="1"/>
  <c r="D51" i="1"/>
  <c r="C51" i="1"/>
  <c r="D50" i="1"/>
  <c r="C50" i="1"/>
  <c r="D49" i="1"/>
  <c r="C49" i="1"/>
  <c r="D48" i="1"/>
  <c r="C48" i="1"/>
  <c r="D47" i="1"/>
  <c r="C47" i="1"/>
  <c r="D46" i="1"/>
  <c r="C46" i="1"/>
  <c r="C45" i="1"/>
  <c r="D44" i="1"/>
  <c r="C44" i="1"/>
  <c r="D43" i="1"/>
  <c r="C43" i="1"/>
  <c r="D42" i="1"/>
  <c r="C42" i="1"/>
  <c r="D41" i="1"/>
  <c r="C41" i="1"/>
  <c r="D40" i="1"/>
  <c r="C40"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C3" i="1"/>
  <c r="C2" i="1"/>
  <c r="E31" i="9" l="1"/>
  <c r="B31" i="9" s="1"/>
  <c r="E37" i="9"/>
  <c r="B37" i="9" s="1"/>
  <c r="E322" i="9"/>
  <c r="B322" i="9" s="1"/>
  <c r="E327" i="9"/>
  <c r="B327" i="9" s="1"/>
  <c r="E312" i="9"/>
  <c r="B312" i="9" s="1"/>
  <c r="E311" i="9"/>
  <c r="B311" i="9" s="1"/>
  <c r="E324" i="9"/>
  <c r="B324" i="9" s="1"/>
  <c r="E329" i="9"/>
  <c r="B329" i="9" s="1"/>
  <c r="C1577" i="1"/>
  <c r="D38" i="7"/>
  <c r="D1563" i="1"/>
  <c r="E22" i="7"/>
  <c r="C1563" i="1"/>
  <c r="D22" i="7"/>
  <c r="D1540" i="1"/>
  <c r="E6" i="7"/>
  <c r="C1540" i="1"/>
  <c r="D6" i="7"/>
  <c r="I41" i="3"/>
  <c r="C1681" i="1"/>
  <c r="H1683" i="1"/>
  <c r="G1683" i="1"/>
  <c r="H1680" i="1"/>
  <c r="G1680" i="1"/>
  <c r="G1656" i="1"/>
  <c r="H1656" i="1"/>
  <c r="H1651" i="1"/>
  <c r="G1651" i="1"/>
  <c r="C1629" i="1"/>
  <c r="D51" i="8"/>
  <c r="C1623" i="1"/>
  <c r="C1604" i="1"/>
  <c r="D25" i="8"/>
  <c r="C1585" i="1"/>
  <c r="G1585" i="1" s="1"/>
  <c r="D6" i="8"/>
  <c r="C1583" i="1" s="1"/>
  <c r="D251" i="5"/>
  <c r="D1486" i="1"/>
  <c r="E89" i="6"/>
  <c r="D1485" i="1" s="1"/>
  <c r="D1432" i="1"/>
  <c r="E35" i="6"/>
  <c r="D1402" i="1"/>
  <c r="E5" i="6"/>
  <c r="E114" i="6"/>
  <c r="I30" i="3"/>
  <c r="D1510" i="1"/>
  <c r="G1510" i="1" s="1"/>
  <c r="F114" i="6"/>
  <c r="F122" i="6"/>
  <c r="F283" i="4"/>
  <c r="E273" i="4"/>
  <c r="E262" i="4"/>
  <c r="E230" i="4"/>
  <c r="E221" i="4"/>
  <c r="D217" i="1" s="1"/>
  <c r="E202" i="4"/>
  <c r="F189" i="4"/>
  <c r="D164" i="4"/>
  <c r="G216" i="9"/>
  <c r="E216" i="9" s="1"/>
  <c r="B216" i="9" s="1"/>
  <c r="E7" i="4"/>
  <c r="D3" i="1" s="1"/>
  <c r="F235" i="9"/>
  <c r="B235" i="9" s="1"/>
  <c r="E106" i="4"/>
  <c r="D402" i="1"/>
  <c r="E406" i="4"/>
  <c r="D401" i="1" s="1"/>
  <c r="D470" i="1"/>
  <c r="E466" i="4"/>
  <c r="D460" i="1" s="1"/>
  <c r="D482" i="1"/>
  <c r="E479" i="4"/>
  <c r="D473" i="1" s="1"/>
  <c r="D508" i="1"/>
  <c r="E491" i="4"/>
  <c r="D485" i="1" s="1"/>
  <c r="D526" i="1"/>
  <c r="E522" i="4"/>
  <c r="D516" i="1" s="1"/>
  <c r="D556" i="1"/>
  <c r="E536" i="4"/>
  <c r="D530" i="1" s="1"/>
  <c r="D575" i="1"/>
  <c r="E571" i="4"/>
  <c r="D565" i="1" s="1"/>
  <c r="D588" i="1"/>
  <c r="E584" i="4"/>
  <c r="D578" i="1" s="1"/>
  <c r="D615" i="1"/>
  <c r="E597" i="4"/>
  <c r="D591" i="1" s="1"/>
  <c r="D624" i="1"/>
  <c r="G215" i="9"/>
  <c r="E215" i="9" s="1"/>
  <c r="B215" i="9" s="1"/>
  <c r="G211" i="9"/>
  <c r="E211" i="9" s="1"/>
  <c r="B211" i="9" s="1"/>
  <c r="G219" i="9"/>
  <c r="E219" i="9" s="1"/>
  <c r="B219" i="9" s="1"/>
  <c r="G223" i="9"/>
  <c r="E223" i="9" s="1"/>
  <c r="B223" i="9" s="1"/>
  <c r="D630" i="1"/>
  <c r="E629" i="4"/>
  <c r="B296" i="9"/>
  <c r="F232" i="9"/>
  <c r="B232" i="9" s="1"/>
  <c r="E41" i="9"/>
  <c r="B41" i="9" s="1"/>
  <c r="F233" i="9"/>
  <c r="B233" i="9" s="1"/>
  <c r="E42" i="9"/>
  <c r="B42" i="9" s="1"/>
  <c r="F234" i="9"/>
  <c r="B234" i="9" s="1"/>
  <c r="E43" i="9"/>
  <c r="B43" i="9" s="1"/>
  <c r="F236" i="9"/>
  <c r="B236" i="9" s="1"/>
  <c r="E46" i="9"/>
  <c r="B46" i="9" s="1"/>
  <c r="E47" i="9"/>
  <c r="B47" i="9" s="1"/>
  <c r="F244" i="9"/>
  <c r="B244" i="9" s="1"/>
  <c r="E57" i="9"/>
  <c r="B57" i="9" s="1"/>
  <c r="F243" i="9"/>
  <c r="B243" i="9" s="1"/>
  <c r="E56" i="9"/>
  <c r="B56" i="9" s="1"/>
  <c r="E75" i="9"/>
  <c r="B75" i="9" s="1"/>
  <c r="E74" i="9"/>
  <c r="B74" i="9" s="1"/>
  <c r="E73" i="9"/>
  <c r="B73" i="9" s="1"/>
  <c r="E307" i="9"/>
  <c r="B307" i="9" s="1"/>
  <c r="E335" i="9"/>
  <c r="B335" i="9" s="1"/>
  <c r="H1321" i="1"/>
  <c r="G1321" i="1"/>
  <c r="D1301" i="1"/>
  <c r="E296" i="5"/>
  <c r="D1300" i="1" s="1"/>
  <c r="D1281" i="1"/>
  <c r="E274" i="5"/>
  <c r="D1278" i="1" s="1"/>
  <c r="D1260" i="1"/>
  <c r="E255" i="5"/>
  <c r="D1256" i="1"/>
  <c r="E251" i="5"/>
  <c r="E340" i="9"/>
  <c r="B340" i="9" s="1"/>
  <c r="D1224" i="1"/>
  <c r="E219" i="5"/>
  <c r="D1208" i="1"/>
  <c r="E203" i="5"/>
  <c r="D177" i="5"/>
  <c r="C1181" i="1" s="1"/>
  <c r="H24" i="3"/>
  <c r="D176" i="5"/>
  <c r="C1180" i="1" s="1"/>
  <c r="D1185" i="1"/>
  <c r="E178" i="5"/>
  <c r="D1141" i="1"/>
  <c r="E135" i="5"/>
  <c r="D1132" i="1"/>
  <c r="E119" i="5"/>
  <c r="D1124" i="1" s="1"/>
  <c r="E88" i="5"/>
  <c r="D1093" i="1" s="1"/>
  <c r="D1076" i="1"/>
  <c r="E70" i="5"/>
  <c r="F70" i="5" s="1"/>
  <c r="D1018" i="1"/>
  <c r="E12" i="5"/>
  <c r="D1013" i="1"/>
  <c r="E72" i="9"/>
  <c r="B72" i="9" s="1"/>
  <c r="E71" i="9"/>
  <c r="B71" i="9" s="1"/>
  <c r="G875" i="1"/>
  <c r="H875" i="1"/>
  <c r="G848" i="1"/>
  <c r="H848" i="1"/>
  <c r="D322" i="1"/>
  <c r="E321" i="4"/>
  <c r="D316" i="1" s="1"/>
  <c r="F269" i="4"/>
  <c r="F257" i="4"/>
  <c r="F216" i="4"/>
  <c r="F194" i="4"/>
  <c r="F178" i="4"/>
  <c r="F170" i="4"/>
  <c r="E164" i="4"/>
  <c r="F165" i="4"/>
  <c r="E153" i="4"/>
  <c r="F160" i="4"/>
  <c r="F154" i="4"/>
  <c r="D149" i="1"/>
  <c r="F141" i="4"/>
  <c r="D136" i="1"/>
  <c r="F140" i="4"/>
  <c r="F134" i="4"/>
  <c r="F129" i="4"/>
  <c r="E125" i="4"/>
  <c r="F126" i="4"/>
  <c r="F112" i="4"/>
  <c r="E82" i="4"/>
  <c r="F83" i="4"/>
  <c r="E49" i="4"/>
  <c r="F77" i="4"/>
  <c r="F53" i="4"/>
  <c r="G182" i="9"/>
  <c r="E182" i="9" s="1"/>
  <c r="B182" i="9" s="1"/>
  <c r="G183" i="9"/>
  <c r="E183" i="9" s="1"/>
  <c r="B183" i="9" s="1"/>
  <c r="G181" i="9"/>
  <c r="E181" i="9" s="1"/>
  <c r="B181" i="9" s="1"/>
  <c r="H310" i="9"/>
  <c r="G310" i="9"/>
  <c r="E310" i="9" s="1"/>
  <c r="B310" i="9" s="1"/>
  <c r="H309" i="9"/>
  <c r="G309" i="9"/>
  <c r="E309" i="9" s="1"/>
  <c r="B309" i="9" s="1"/>
  <c r="H308" i="9"/>
  <c r="E308" i="9" s="1"/>
  <c r="B308" i="9" s="1"/>
  <c r="G302" i="9"/>
  <c r="E302" i="9" s="1"/>
  <c r="B302" i="9" s="1"/>
  <c r="G301" i="9"/>
  <c r="E301" i="9" s="1"/>
  <c r="B301" i="9" s="1"/>
  <c r="G300" i="9"/>
  <c r="E300" i="9" s="1"/>
  <c r="B300" i="9" s="1"/>
  <c r="H180" i="9"/>
  <c r="G180" i="9"/>
  <c r="H179" i="9"/>
  <c r="G179" i="9"/>
  <c r="E179" i="9" s="1"/>
  <c r="B179" i="9" s="1"/>
  <c r="G178" i="9"/>
  <c r="E178" i="9" s="1"/>
  <c r="B178" i="9" s="1"/>
  <c r="G177" i="9"/>
  <c r="E177" i="9" s="1"/>
  <c r="B177" i="9" s="1"/>
  <c r="G176" i="9"/>
  <c r="E176" i="9" s="1"/>
  <c r="B176" i="9" s="1"/>
  <c r="G175" i="9"/>
  <c r="E175" i="9" s="1"/>
  <c r="B175" i="9" s="1"/>
  <c r="G174" i="9"/>
  <c r="E174" i="9" s="1"/>
  <c r="B174" i="9" s="1"/>
  <c r="I10" i="9"/>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649" i="1"/>
  <c r="H1649" i="1"/>
  <c r="G1644" i="1"/>
  <c r="H1644" i="1"/>
  <c r="G1639" i="1"/>
  <c r="H1639" i="1"/>
  <c r="G1634" i="1"/>
  <c r="H1634" i="1"/>
  <c r="G1629" i="1"/>
  <c r="H1629" i="1"/>
  <c r="G1623" i="1"/>
  <c r="H1623" i="1"/>
  <c r="G1614" i="1"/>
  <c r="H1614" i="1"/>
  <c r="G1595" i="1"/>
  <c r="H1595" i="1"/>
  <c r="H1585" i="1"/>
  <c r="G1577" i="1"/>
  <c r="H1577" i="1"/>
  <c r="G1572" i="1"/>
  <c r="H1572" i="1"/>
  <c r="G1563" i="1"/>
  <c r="H1563" i="1"/>
  <c r="G1556" i="1"/>
  <c r="H1556" i="1"/>
  <c r="G1547" i="1"/>
  <c r="H1547" i="1"/>
  <c r="J1547" i="1"/>
  <c r="G1540" i="1"/>
  <c r="H1540" i="1"/>
  <c r="C1486" i="1"/>
  <c r="F90" i="6"/>
  <c r="C1485" i="1"/>
  <c r="F89" i="6"/>
  <c r="F82" i="6"/>
  <c r="C1478" i="1"/>
  <c r="C1471" i="1"/>
  <c r="F75" i="6"/>
  <c r="C1462" i="1"/>
  <c r="F66" i="6"/>
  <c r="C1457" i="1"/>
  <c r="F61" i="6"/>
  <c r="F54" i="6"/>
  <c r="C1450" i="1"/>
  <c r="C1446" i="1"/>
  <c r="F50" i="6"/>
  <c r="F43" i="6"/>
  <c r="C1439" i="1"/>
  <c r="F39" i="6"/>
  <c r="C1435" i="1"/>
  <c r="F36" i="6"/>
  <c r="C1432" i="1"/>
  <c r="F35" i="6"/>
  <c r="C1431" i="1"/>
  <c r="F28" i="6"/>
  <c r="C1424" i="1"/>
  <c r="F22" i="6"/>
  <c r="C1418" i="1"/>
  <c r="F13" i="6"/>
  <c r="C1409" i="1"/>
  <c r="C1406" i="1"/>
  <c r="F10" i="6"/>
  <c r="C1402" i="1"/>
  <c r="F6" i="6"/>
  <c r="D141" i="6"/>
  <c r="F5" i="6"/>
  <c r="C1401" i="1"/>
  <c r="C1301" i="1"/>
  <c r="F297" i="5"/>
  <c r="F296" i="5"/>
  <c r="C1300" i="1"/>
  <c r="F291" i="5"/>
  <c r="C1295" i="1"/>
  <c r="C1281" i="1"/>
  <c r="F277" i="5"/>
  <c r="C1278" i="1"/>
  <c r="F274" i="5"/>
  <c r="F264" i="5"/>
  <c r="C1268" i="1"/>
  <c r="C1264" i="1"/>
  <c r="F260" i="5"/>
  <c r="C1260" i="1"/>
  <c r="F256" i="5"/>
  <c r="C1259" i="1"/>
  <c r="F252" i="5"/>
  <c r="C1256" i="1"/>
  <c r="F248" i="5"/>
  <c r="C1252" i="1"/>
  <c r="F237" i="5"/>
  <c r="C1241" i="1"/>
  <c r="C1224" i="1"/>
  <c r="F220" i="5"/>
  <c r="F219" i="5"/>
  <c r="G339" i="9"/>
  <c r="C1223" i="1"/>
  <c r="F211" i="5"/>
  <c r="C1215" i="1"/>
  <c r="F204" i="5"/>
  <c r="C1208" i="1"/>
  <c r="F203" i="5"/>
  <c r="G338" i="9"/>
  <c r="C1207" i="1"/>
  <c r="D1201" i="1"/>
  <c r="H337" i="9"/>
  <c r="F197" i="5"/>
  <c r="C1201" i="1"/>
  <c r="G337" i="9"/>
  <c r="F186" i="5"/>
  <c r="C1190" i="1"/>
  <c r="F181" i="5"/>
  <c r="C1185" i="1"/>
  <c r="G336" i="9"/>
  <c r="C1182" i="1"/>
  <c r="F171" i="5"/>
  <c r="C1176" i="1"/>
  <c r="F165" i="5"/>
  <c r="C1170" i="1"/>
  <c r="H316" i="9"/>
  <c r="D1155" i="1"/>
  <c r="H315" i="9"/>
  <c r="G316" i="9"/>
  <c r="G315" i="9"/>
  <c r="F150" i="5"/>
  <c r="C1155" i="1"/>
  <c r="F147" i="5"/>
  <c r="C1152" i="1"/>
  <c r="F143" i="5"/>
  <c r="C1148" i="1"/>
  <c r="C1141" i="1"/>
  <c r="F136" i="5"/>
  <c r="C1140" i="1"/>
  <c r="C1132" i="1"/>
  <c r="F127" i="5"/>
  <c r="C1125" i="1"/>
  <c r="F120" i="5"/>
  <c r="C1124" i="1"/>
  <c r="F119" i="5"/>
  <c r="F107" i="5"/>
  <c r="C1112" i="1"/>
  <c r="H314" i="9"/>
  <c r="D1094" i="1"/>
  <c r="G314" i="9"/>
  <c r="E314" i="9" s="1"/>
  <c r="B314" i="9" s="1"/>
  <c r="C1094" i="1"/>
  <c r="F89" i="5"/>
  <c r="C1093" i="1"/>
  <c r="F88" i="5"/>
  <c r="F82" i="5"/>
  <c r="C1087" i="1"/>
  <c r="C1081" i="1"/>
  <c r="F76" i="5"/>
  <c r="F71" i="5"/>
  <c r="C1076" i="1"/>
  <c r="C1075" i="1"/>
  <c r="C1074" i="1"/>
  <c r="F63" i="5"/>
  <c r="C1068" i="1"/>
  <c r="C1061" i="1"/>
  <c r="F56" i="5"/>
  <c r="F52" i="5"/>
  <c r="C1057" i="1"/>
  <c r="F45" i="5"/>
  <c r="C1050" i="1"/>
  <c r="F41" i="5"/>
  <c r="C1046" i="1"/>
  <c r="F35" i="5"/>
  <c r="C1040" i="1"/>
  <c r="F29" i="5"/>
  <c r="C1034" i="1"/>
  <c r="C1024" i="1"/>
  <c r="F19" i="5"/>
  <c r="D12" i="5"/>
  <c r="C1018" i="1"/>
  <c r="F13" i="5"/>
  <c r="C1013" i="1"/>
  <c r="F8" i="5"/>
  <c r="F656" i="4"/>
  <c r="C649" i="1"/>
  <c r="F636" i="4"/>
  <c r="C630" i="1"/>
  <c r="F633" i="4"/>
  <c r="C627" i="1"/>
  <c r="F630" i="4"/>
  <c r="G227" i="9"/>
  <c r="E227" i="9" s="1"/>
  <c r="B227" i="9" s="1"/>
  <c r="C624" i="1"/>
  <c r="C623" i="1"/>
  <c r="F629" i="4"/>
  <c r="F621" i="4"/>
  <c r="C615" i="1"/>
  <c r="F616" i="4"/>
  <c r="C610" i="1"/>
  <c r="F609" i="4"/>
  <c r="C603" i="1"/>
  <c r="H156" i="9"/>
  <c r="D601" i="1"/>
  <c r="F607" i="4"/>
  <c r="G156" i="9"/>
  <c r="C601" i="1"/>
  <c r="F603" i="4"/>
  <c r="C597" i="1"/>
  <c r="F598" i="4"/>
  <c r="C592" i="1"/>
  <c r="F597" i="4"/>
  <c r="C591" i="1"/>
  <c r="C588" i="1"/>
  <c r="F594" i="4"/>
  <c r="C585" i="1"/>
  <c r="F591" i="4"/>
  <c r="F589" i="4"/>
  <c r="C583" i="1"/>
  <c r="F585" i="4"/>
  <c r="C579" i="1"/>
  <c r="F584" i="4"/>
  <c r="C578" i="1"/>
  <c r="C575" i="1"/>
  <c r="F581" i="4"/>
  <c r="F578" i="4"/>
  <c r="C572" i="1"/>
  <c r="C569" i="1"/>
  <c r="F575" i="4"/>
  <c r="C566" i="1"/>
  <c r="F572" i="4"/>
  <c r="F571" i="4"/>
  <c r="C565" i="1"/>
  <c r="C556" i="1"/>
  <c r="F562" i="4"/>
  <c r="F557" i="4"/>
  <c r="C551" i="1"/>
  <c r="F550" i="4"/>
  <c r="C544" i="1"/>
  <c r="F545" i="4"/>
  <c r="C539" i="1"/>
  <c r="F542" i="4"/>
  <c r="C536" i="1"/>
  <c r="F537" i="4"/>
  <c r="C531" i="1"/>
  <c r="G226" i="9"/>
  <c r="E226" i="9" s="1"/>
  <c r="B226" i="9" s="1"/>
  <c r="C530" i="1"/>
  <c r="F536" i="4"/>
  <c r="C529" i="1"/>
  <c r="F535" i="4"/>
  <c r="C526" i="1"/>
  <c r="F532" i="4"/>
  <c r="G210" i="9"/>
  <c r="E210" i="9" s="1"/>
  <c r="B210" i="9" s="1"/>
  <c r="G214" i="9"/>
  <c r="E214" i="9" s="1"/>
  <c r="B214" i="9" s="1"/>
  <c r="G218" i="9"/>
  <c r="E218" i="9" s="1"/>
  <c r="B218" i="9" s="1"/>
  <c r="G222" i="9"/>
  <c r="E222" i="9" s="1"/>
  <c r="B222" i="9" s="1"/>
  <c r="F529" i="4"/>
  <c r="C523" i="1"/>
  <c r="C520" i="1"/>
  <c r="F526" i="4"/>
  <c r="C517" i="1"/>
  <c r="F523" i="4"/>
  <c r="C516" i="1"/>
  <c r="F522" i="4"/>
  <c r="C508" i="1"/>
  <c r="F514" i="4"/>
  <c r="F509" i="4"/>
  <c r="C503" i="1"/>
  <c r="C496" i="1"/>
  <c r="F502" i="4"/>
  <c r="F497" i="4"/>
  <c r="C491" i="1"/>
  <c r="F492" i="4"/>
  <c r="C486" i="1"/>
  <c r="F491" i="4"/>
  <c r="C485" i="1"/>
  <c r="C482" i="1"/>
  <c r="F488" i="4"/>
  <c r="F485" i="4"/>
  <c r="C479" i="1"/>
  <c r="C474" i="1"/>
  <c r="F480" i="4"/>
  <c r="C473" i="1"/>
  <c r="F479" i="4"/>
  <c r="F476" i="4"/>
  <c r="C470" i="1"/>
  <c r="F473" i="4"/>
  <c r="C467" i="1"/>
  <c r="C464" i="1"/>
  <c r="F470" i="4"/>
  <c r="F467" i="4"/>
  <c r="C461" i="1"/>
  <c r="C460" i="1"/>
  <c r="F466" i="4"/>
  <c r="C451" i="1"/>
  <c r="F457" i="4"/>
  <c r="F452" i="4"/>
  <c r="C446" i="1"/>
  <c r="C439" i="1"/>
  <c r="F445" i="4"/>
  <c r="C434" i="1"/>
  <c r="F440" i="4"/>
  <c r="F437" i="4"/>
  <c r="C431" i="1"/>
  <c r="E431" i="4"/>
  <c r="D426" i="1"/>
  <c r="G209" i="9"/>
  <c r="E209" i="9" s="1"/>
  <c r="B209" i="9" s="1"/>
  <c r="G225" i="9"/>
  <c r="E225" i="9" s="1"/>
  <c r="B225" i="9" s="1"/>
  <c r="G213" i="9"/>
  <c r="E213" i="9" s="1"/>
  <c r="B213" i="9" s="1"/>
  <c r="G217" i="9"/>
  <c r="E217" i="9" s="1"/>
  <c r="B217" i="9" s="1"/>
  <c r="C426" i="1"/>
  <c r="F432" i="4"/>
  <c r="F431" i="4"/>
  <c r="C425" i="1"/>
  <c r="D430" i="4"/>
  <c r="D640" i="4" s="1"/>
  <c r="F428" i="4"/>
  <c r="C423" i="1"/>
  <c r="E648" i="4"/>
  <c r="D642" i="1" s="1"/>
  <c r="D422" i="1"/>
  <c r="D648" i="4"/>
  <c r="F427" i="4"/>
  <c r="C422" i="1"/>
  <c r="E647" i="4"/>
  <c r="D641" i="1" s="1"/>
  <c r="D421" i="1"/>
  <c r="D647" i="4"/>
  <c r="F426" i="4"/>
  <c r="C421" i="1"/>
  <c r="F412" i="4"/>
  <c r="C407" i="1"/>
  <c r="C405" i="1"/>
  <c r="F410" i="4"/>
  <c r="C402" i="1"/>
  <c r="F407" i="4"/>
  <c r="F406" i="4"/>
  <c r="C401" i="1"/>
  <c r="F401" i="4"/>
  <c r="C396" i="1"/>
  <c r="F398" i="4"/>
  <c r="C393" i="1"/>
  <c r="C388" i="1"/>
  <c r="F393" i="4"/>
  <c r="F388" i="4"/>
  <c r="C383" i="1"/>
  <c r="F379" i="4"/>
  <c r="C374" i="1"/>
  <c r="E373" i="4"/>
  <c r="D368" i="1" s="1"/>
  <c r="D369" i="1"/>
  <c r="D373" i="4"/>
  <c r="F374" i="4"/>
  <c r="C369" i="1"/>
  <c r="C361" i="1"/>
  <c r="F366" i="4"/>
  <c r="E361" i="4"/>
  <c r="D357" i="1"/>
  <c r="C357" i="1"/>
  <c r="F362" i="4"/>
  <c r="D360" i="4"/>
  <c r="C356" i="1"/>
  <c r="F361" i="4"/>
  <c r="F358" i="4"/>
  <c r="C353" i="1"/>
  <c r="E354" i="4"/>
  <c r="D349" i="1" s="1"/>
  <c r="D350" i="1"/>
  <c r="C350" i="1"/>
  <c r="F355" i="4"/>
  <c r="C349" i="1"/>
  <c r="F354" i="4"/>
  <c r="F349" i="4"/>
  <c r="C344" i="1"/>
  <c r="C341" i="1"/>
  <c r="F346" i="4"/>
  <c r="C336" i="1"/>
  <c r="F341" i="4"/>
  <c r="C331" i="1"/>
  <c r="F336" i="4"/>
  <c r="C322" i="1"/>
  <c r="F327" i="4"/>
  <c r="F322" i="4"/>
  <c r="C317" i="1"/>
  <c r="F321" i="4"/>
  <c r="C316" i="1"/>
  <c r="E309" i="4"/>
  <c r="D309" i="1"/>
  <c r="F314" i="4"/>
  <c r="D309" i="4"/>
  <c r="C309" i="1"/>
  <c r="G224" i="9"/>
  <c r="E224" i="9" s="1"/>
  <c r="B224" i="9" s="1"/>
  <c r="G221" i="9"/>
  <c r="E221" i="9" s="1"/>
  <c r="B221" i="9" s="1"/>
  <c r="F8" i="4"/>
  <c r="H1686" i="1"/>
  <c r="G1686" i="1"/>
  <c r="H1685" i="1"/>
  <c r="G1685" i="1"/>
  <c r="H1684" i="1"/>
  <c r="G1684" i="1"/>
  <c r="H1682" i="1"/>
  <c r="G1682" i="1"/>
  <c r="H1681" i="1"/>
  <c r="G1681" i="1"/>
  <c r="H1679" i="1"/>
  <c r="G1679" i="1"/>
  <c r="G1678" i="1"/>
  <c r="H1678" i="1"/>
  <c r="G1677" i="1"/>
  <c r="H1677" i="1"/>
  <c r="H1676" i="1"/>
  <c r="G1676" i="1"/>
  <c r="H1675" i="1"/>
  <c r="G1675" i="1"/>
  <c r="H1674" i="1"/>
  <c r="G1674" i="1"/>
  <c r="G1673" i="1"/>
  <c r="H1673" i="1"/>
  <c r="G1672" i="1"/>
  <c r="H1672" i="1"/>
  <c r="G1671" i="1"/>
  <c r="H1671" i="1"/>
  <c r="G1670" i="1"/>
  <c r="H1670" i="1"/>
  <c r="G1669" i="1"/>
  <c r="H1669" i="1"/>
  <c r="G1668" i="1"/>
  <c r="H1668" i="1"/>
  <c r="H1667" i="1"/>
  <c r="G1667" i="1"/>
  <c r="G1665" i="1"/>
  <c r="H1665" i="1"/>
  <c r="H1664" i="1"/>
  <c r="G1664" i="1"/>
  <c r="H1663" i="1"/>
  <c r="G1663" i="1"/>
  <c r="H1662" i="1"/>
  <c r="G1662" i="1"/>
  <c r="H1661" i="1"/>
  <c r="G1661" i="1"/>
  <c r="G1660" i="1"/>
  <c r="H1660" i="1"/>
  <c r="G1659" i="1"/>
  <c r="H1659" i="1"/>
  <c r="H1658" i="1"/>
  <c r="G1658" i="1"/>
  <c r="H1657" i="1"/>
  <c r="G1657" i="1"/>
  <c r="G1655" i="1"/>
  <c r="H1655" i="1"/>
  <c r="G1654" i="1"/>
  <c r="H1654" i="1"/>
  <c r="H1653" i="1"/>
  <c r="G1653" i="1"/>
  <c r="H1652" i="1"/>
  <c r="G1652" i="1"/>
  <c r="G1650" i="1"/>
  <c r="H1650" i="1"/>
  <c r="G1648" i="1"/>
  <c r="H1648" i="1"/>
  <c r="G1647" i="1"/>
  <c r="H1647" i="1"/>
  <c r="G1646" i="1"/>
  <c r="H1646" i="1"/>
  <c r="G1645" i="1"/>
  <c r="H1645" i="1"/>
  <c r="G1643" i="1"/>
  <c r="H1643" i="1"/>
  <c r="H1642" i="1"/>
  <c r="G1642" i="1"/>
  <c r="H1641" i="1"/>
  <c r="G1641" i="1"/>
  <c r="G1640" i="1"/>
  <c r="H1640" i="1"/>
  <c r="G1638" i="1"/>
  <c r="H1638" i="1"/>
  <c r="G1637" i="1"/>
  <c r="H1637" i="1"/>
  <c r="G1636" i="1"/>
  <c r="H1636" i="1"/>
  <c r="G1635" i="1"/>
  <c r="H1635" i="1"/>
  <c r="H1633" i="1"/>
  <c r="G1633" i="1"/>
  <c r="H1632" i="1"/>
  <c r="G1632" i="1"/>
  <c r="H1631" i="1"/>
  <c r="G1631" i="1"/>
  <c r="G1630" i="1"/>
  <c r="H1630" i="1"/>
  <c r="G1627" i="1"/>
  <c r="H1627" i="1"/>
  <c r="H1626" i="1"/>
  <c r="G1626" i="1"/>
  <c r="H1625" i="1"/>
  <c r="G1625" i="1"/>
  <c r="H1624" i="1"/>
  <c r="G1624" i="1"/>
  <c r="H1620" i="1"/>
  <c r="G1620" i="1"/>
  <c r="H1619" i="1"/>
  <c r="G1619" i="1"/>
  <c r="H1618" i="1"/>
  <c r="G1618" i="1"/>
  <c r="H1617" i="1"/>
  <c r="G1617" i="1"/>
  <c r="G1616" i="1"/>
  <c r="H1616" i="1"/>
  <c r="H1615" i="1"/>
  <c r="G1615" i="1"/>
  <c r="H1613" i="1"/>
  <c r="G1613" i="1"/>
  <c r="G1612" i="1"/>
  <c r="H1612" i="1"/>
  <c r="G1611" i="1"/>
  <c r="H1611" i="1"/>
  <c r="G1610" i="1"/>
  <c r="H1610" i="1"/>
  <c r="H1609" i="1"/>
  <c r="G1609" i="1"/>
  <c r="H1608" i="1"/>
  <c r="G1608" i="1"/>
  <c r="H1607" i="1"/>
  <c r="G1607" i="1"/>
  <c r="H1606" i="1"/>
  <c r="G1606" i="1"/>
  <c r="H1605" i="1"/>
  <c r="G1605" i="1"/>
  <c r="G1603" i="1"/>
  <c r="H1603" i="1"/>
  <c r="G1601" i="1"/>
  <c r="H1601" i="1"/>
  <c r="H1600" i="1"/>
  <c r="G1600" i="1"/>
  <c r="H1599" i="1"/>
  <c r="G1599" i="1"/>
  <c r="G1598" i="1"/>
  <c r="H1598" i="1"/>
  <c r="G1597" i="1"/>
  <c r="H1597" i="1"/>
  <c r="H1596" i="1"/>
  <c r="G1596" i="1"/>
  <c r="H1594" i="1"/>
  <c r="G1594" i="1"/>
  <c r="H1593" i="1"/>
  <c r="G1593" i="1"/>
  <c r="H1592" i="1"/>
  <c r="G1592" i="1"/>
  <c r="H1591" i="1"/>
  <c r="G1591" i="1"/>
  <c r="H1590" i="1"/>
  <c r="G1590" i="1"/>
  <c r="H1589" i="1"/>
  <c r="G1589" i="1"/>
  <c r="H1588" i="1"/>
  <c r="G1588" i="1"/>
  <c r="G1587" i="1"/>
  <c r="H1587" i="1"/>
  <c r="G1586" i="1"/>
  <c r="H1586" i="1"/>
  <c r="G1584" i="1"/>
  <c r="H1584" i="1"/>
  <c r="G1582" i="1"/>
  <c r="H1582" i="1"/>
  <c r="G1581" i="1"/>
  <c r="H1581" i="1"/>
  <c r="J1581" i="1"/>
  <c r="J1580" i="1"/>
  <c r="H1580" i="1"/>
  <c r="G1580" i="1"/>
  <c r="I1580" i="1" s="1"/>
  <c r="G1579" i="1"/>
  <c r="J1579" i="1"/>
  <c r="H1579" i="1"/>
  <c r="H1578" i="1"/>
  <c r="G1578" i="1"/>
  <c r="I1578" i="1" s="1"/>
  <c r="J1578" i="1"/>
  <c r="H1576" i="1"/>
  <c r="G1576" i="1"/>
  <c r="J1576" i="1"/>
  <c r="J1575" i="1"/>
  <c r="H1575" i="1"/>
  <c r="G1575" i="1"/>
  <c r="I1575" i="1" s="1"/>
  <c r="J1574" i="1"/>
  <c r="H1574" i="1"/>
  <c r="G1574" i="1"/>
  <c r="I1574" i="1" s="1"/>
  <c r="J1573" i="1"/>
  <c r="G1573" i="1"/>
  <c r="H1573" i="1"/>
  <c r="H1570" i="1"/>
  <c r="G1570" i="1"/>
  <c r="J1570" i="1"/>
  <c r="G1569" i="1"/>
  <c r="H1569" i="1"/>
  <c r="J1569" i="1"/>
  <c r="H1568" i="1"/>
  <c r="J1568" i="1"/>
  <c r="G1568" i="1"/>
  <c r="G1567" i="1"/>
  <c r="H1567" i="1"/>
  <c r="J1567" i="1"/>
  <c r="J1566" i="1"/>
  <c r="H1566" i="1"/>
  <c r="G1566" i="1"/>
  <c r="G1565" i="1"/>
  <c r="I1565" i="1" s="1"/>
  <c r="H1565" i="1"/>
  <c r="J1565" i="1"/>
  <c r="J1564" i="1"/>
  <c r="H1564" i="1"/>
  <c r="G1564" i="1"/>
  <c r="J1562" i="1"/>
  <c r="H1562" i="1"/>
  <c r="G1562" i="1"/>
  <c r="J1561" i="1"/>
  <c r="H1561" i="1"/>
  <c r="G1561" i="1"/>
  <c r="I1561" i="1" s="1"/>
  <c r="G1560" i="1"/>
  <c r="J1560" i="1"/>
  <c r="H1560" i="1"/>
  <c r="H1559" i="1"/>
  <c r="J1559" i="1"/>
  <c r="G1559" i="1"/>
  <c r="I1559" i="1" s="1"/>
  <c r="H1558" i="1"/>
  <c r="G1558" i="1"/>
  <c r="J1558" i="1"/>
  <c r="H1557" i="1"/>
  <c r="J1557" i="1"/>
  <c r="G1557" i="1"/>
  <c r="I1557" i="1" s="1"/>
  <c r="H1554" i="1"/>
  <c r="G1554" i="1"/>
  <c r="J1554" i="1"/>
  <c r="J1553" i="1"/>
  <c r="H1553" i="1"/>
  <c r="G1553" i="1"/>
  <c r="I1553" i="1" s="1"/>
  <c r="H1552" i="1"/>
  <c r="G1552" i="1"/>
  <c r="I1552" i="1" s="1"/>
  <c r="J1552" i="1"/>
  <c r="J1551" i="1"/>
  <c r="H1551" i="1"/>
  <c r="G1551" i="1"/>
  <c r="H1550" i="1"/>
  <c r="G1550" i="1"/>
  <c r="I1550" i="1" s="1"/>
  <c r="J1550" i="1"/>
  <c r="H1549" i="1"/>
  <c r="J1549" i="1"/>
  <c r="G1549" i="1"/>
  <c r="I1549" i="1" s="1"/>
  <c r="J1548" i="1"/>
  <c r="H1548" i="1"/>
  <c r="G1548" i="1"/>
  <c r="J1546" i="1"/>
  <c r="G1546" i="1"/>
  <c r="H1546" i="1"/>
  <c r="J1545" i="1"/>
  <c r="H1545" i="1"/>
  <c r="G1545" i="1"/>
  <c r="H1544" i="1"/>
  <c r="G1544" i="1"/>
  <c r="J1544" i="1"/>
  <c r="J1543" i="1"/>
  <c r="H1543" i="1"/>
  <c r="G1543" i="1"/>
  <c r="J1542" i="1"/>
  <c r="G1542" i="1"/>
  <c r="H1542" i="1"/>
  <c r="J1541" i="1"/>
  <c r="H1541" i="1"/>
  <c r="G1541" i="1"/>
  <c r="I1541" i="1" s="1"/>
  <c r="G1536" i="1"/>
  <c r="H1536" i="1"/>
  <c r="H1535" i="1"/>
  <c r="G1535" i="1"/>
  <c r="G1534" i="1"/>
  <c r="H1534" i="1"/>
  <c r="G1533" i="1"/>
  <c r="H1533" i="1"/>
  <c r="G1532" i="1"/>
  <c r="H1532" i="1"/>
  <c r="H1531" i="1"/>
  <c r="G1531" i="1"/>
  <c r="H1530" i="1"/>
  <c r="G1530" i="1"/>
  <c r="H1529" i="1"/>
  <c r="G1529" i="1"/>
  <c r="H1528" i="1"/>
  <c r="G1528" i="1"/>
  <c r="H1527" i="1"/>
  <c r="G1527" i="1"/>
  <c r="H1526" i="1"/>
  <c r="G1526" i="1"/>
  <c r="H1525" i="1"/>
  <c r="G1525" i="1"/>
  <c r="G1524" i="1"/>
  <c r="H1524" i="1"/>
  <c r="G1523" i="1"/>
  <c r="H1523" i="1"/>
  <c r="H1522" i="1"/>
  <c r="G1522" i="1"/>
  <c r="H1521" i="1"/>
  <c r="G1521" i="1"/>
  <c r="H1520" i="1"/>
  <c r="G1520" i="1"/>
  <c r="H1519" i="1"/>
  <c r="G1519" i="1"/>
  <c r="H1518" i="1"/>
  <c r="G1518" i="1"/>
  <c r="G1517" i="1"/>
  <c r="H1517" i="1"/>
  <c r="H1516" i="1"/>
  <c r="G1516" i="1"/>
  <c r="H1515" i="1"/>
  <c r="G1515" i="1"/>
  <c r="G1514" i="1"/>
  <c r="H1514" i="1"/>
  <c r="H1513" i="1"/>
  <c r="G1513" i="1"/>
  <c r="H1512" i="1"/>
  <c r="G1512" i="1"/>
  <c r="H1511" i="1"/>
  <c r="G1511" i="1"/>
  <c r="H1510" i="1"/>
  <c r="G1509" i="1"/>
  <c r="H1509" i="1"/>
  <c r="G1508" i="1"/>
  <c r="H1508" i="1"/>
  <c r="H1507" i="1"/>
  <c r="G1507" i="1"/>
  <c r="G1506" i="1"/>
  <c r="H1506" i="1"/>
  <c r="G1505" i="1"/>
  <c r="H1505" i="1"/>
  <c r="H1504" i="1"/>
  <c r="G1504" i="1"/>
  <c r="H1503" i="1"/>
  <c r="G1503" i="1"/>
  <c r="G1502" i="1"/>
  <c r="H1502" i="1"/>
  <c r="G1501" i="1"/>
  <c r="H1501" i="1"/>
  <c r="H1500" i="1"/>
  <c r="G1500" i="1"/>
  <c r="H1499" i="1"/>
  <c r="G1499" i="1"/>
  <c r="H1498" i="1"/>
  <c r="G1498" i="1"/>
  <c r="G1497" i="1"/>
  <c r="H1497" i="1"/>
  <c r="H1496" i="1"/>
  <c r="G1496" i="1"/>
  <c r="H1495" i="1"/>
  <c r="G1495" i="1"/>
  <c r="H1494" i="1"/>
  <c r="G1494" i="1"/>
  <c r="H1493" i="1"/>
  <c r="G1493" i="1"/>
  <c r="H1492" i="1"/>
  <c r="G1492" i="1"/>
  <c r="H1491" i="1"/>
  <c r="G1491" i="1"/>
  <c r="H1490" i="1"/>
  <c r="G1490" i="1"/>
  <c r="H1489" i="1"/>
  <c r="G1489" i="1"/>
  <c r="H1488" i="1"/>
  <c r="G1488" i="1"/>
  <c r="H1487" i="1"/>
  <c r="G1487" i="1"/>
  <c r="H1484" i="1"/>
  <c r="G1484" i="1"/>
  <c r="G1483" i="1"/>
  <c r="H1483" i="1"/>
  <c r="H1482" i="1"/>
  <c r="G1482" i="1"/>
  <c r="H1481" i="1"/>
  <c r="G1481" i="1"/>
  <c r="H1480" i="1"/>
  <c r="G1480" i="1"/>
  <c r="H1479" i="1"/>
  <c r="G1479" i="1"/>
  <c r="H1477" i="1"/>
  <c r="G1477" i="1"/>
  <c r="G1476" i="1"/>
  <c r="H1476" i="1"/>
  <c r="H1475" i="1"/>
  <c r="G1475" i="1"/>
  <c r="H1474" i="1"/>
  <c r="G1474" i="1"/>
  <c r="H1473" i="1"/>
  <c r="G1473" i="1"/>
  <c r="G1472" i="1"/>
  <c r="H1472" i="1"/>
  <c r="G1470" i="1"/>
  <c r="H1470" i="1"/>
  <c r="H1469" i="1"/>
  <c r="G1469" i="1"/>
  <c r="H1468" i="1"/>
  <c r="G1468" i="1"/>
  <c r="H1467" i="1"/>
  <c r="G1467" i="1"/>
  <c r="H1466" i="1"/>
  <c r="G1466" i="1"/>
  <c r="G1465" i="1"/>
  <c r="H1465" i="1"/>
  <c r="H1464" i="1"/>
  <c r="G1464" i="1"/>
  <c r="G1463" i="1"/>
  <c r="H1463" i="1"/>
  <c r="H1461" i="1"/>
  <c r="G1461" i="1"/>
  <c r="H1460" i="1"/>
  <c r="G1460" i="1"/>
  <c r="G1459" i="1"/>
  <c r="H1459" i="1"/>
  <c r="H1458" i="1"/>
  <c r="G1458" i="1"/>
  <c r="G1456" i="1"/>
  <c r="H1456" i="1"/>
  <c r="H1455" i="1"/>
  <c r="G1455" i="1"/>
  <c r="H1454" i="1"/>
  <c r="G1454" i="1"/>
  <c r="H1453" i="1"/>
  <c r="G1453" i="1"/>
  <c r="H1452" i="1"/>
  <c r="G1452" i="1"/>
  <c r="H1451" i="1"/>
  <c r="G1451" i="1"/>
  <c r="H1449" i="1"/>
  <c r="G1449" i="1"/>
  <c r="H1448" i="1"/>
  <c r="G1448" i="1"/>
  <c r="H1447" i="1"/>
  <c r="G1447" i="1"/>
  <c r="H1445" i="1"/>
  <c r="G1445" i="1"/>
  <c r="H1444" i="1"/>
  <c r="G1444" i="1"/>
  <c r="H1443" i="1"/>
  <c r="G1443" i="1"/>
  <c r="H1442" i="1"/>
  <c r="G1442" i="1"/>
  <c r="H1441" i="1"/>
  <c r="G1441" i="1"/>
  <c r="G1440" i="1"/>
  <c r="H1440" i="1"/>
  <c r="H1438" i="1"/>
  <c r="G1438" i="1"/>
  <c r="H1437" i="1"/>
  <c r="G1437" i="1"/>
  <c r="G1436" i="1"/>
  <c r="H1436" i="1"/>
  <c r="H1434" i="1"/>
  <c r="G1434" i="1"/>
  <c r="H1433" i="1"/>
  <c r="G1433" i="1"/>
  <c r="H1430" i="1"/>
  <c r="G1430" i="1"/>
  <c r="H1429" i="1"/>
  <c r="G1429" i="1"/>
  <c r="H1428" i="1"/>
  <c r="G1428" i="1"/>
  <c r="G1427" i="1"/>
  <c r="H1427" i="1"/>
  <c r="H1426" i="1"/>
  <c r="G1426" i="1"/>
  <c r="H1425" i="1"/>
  <c r="G1425" i="1"/>
  <c r="H1423" i="1"/>
  <c r="G1423" i="1"/>
  <c r="G1422" i="1"/>
  <c r="H1422" i="1"/>
  <c r="G1421" i="1"/>
  <c r="H1421" i="1"/>
  <c r="H1420" i="1"/>
  <c r="G1420" i="1"/>
  <c r="G1419" i="1"/>
  <c r="H1419" i="1"/>
  <c r="H1417" i="1"/>
  <c r="G1417" i="1"/>
  <c r="G1416" i="1"/>
  <c r="H1416" i="1"/>
  <c r="H1415" i="1"/>
  <c r="G1415" i="1"/>
  <c r="G1414" i="1"/>
  <c r="H1414" i="1"/>
  <c r="H1413" i="1"/>
  <c r="G1413" i="1"/>
  <c r="H1412" i="1"/>
  <c r="G1412" i="1"/>
  <c r="H1411" i="1"/>
  <c r="G1411" i="1"/>
  <c r="H1410" i="1"/>
  <c r="G1410" i="1"/>
  <c r="H1408" i="1"/>
  <c r="G1408" i="1"/>
  <c r="G1407" i="1"/>
  <c r="H1407" i="1"/>
  <c r="H1405" i="1"/>
  <c r="G1405" i="1"/>
  <c r="H1404" i="1"/>
  <c r="G1404" i="1"/>
  <c r="G1403" i="1"/>
  <c r="H1403" i="1"/>
  <c r="H1400" i="1"/>
  <c r="G1400" i="1"/>
  <c r="H1399" i="1"/>
  <c r="G1399" i="1"/>
  <c r="H1398" i="1"/>
  <c r="G1398" i="1"/>
  <c r="G1397" i="1"/>
  <c r="H1397" i="1"/>
  <c r="H1396" i="1"/>
  <c r="G1396" i="1"/>
  <c r="H1395" i="1"/>
  <c r="G1395" i="1"/>
  <c r="G1394" i="1"/>
  <c r="H1394" i="1"/>
  <c r="G1393" i="1"/>
  <c r="H1393" i="1"/>
  <c r="G1392" i="1"/>
  <c r="H1392" i="1"/>
  <c r="G1391" i="1"/>
  <c r="H1391" i="1"/>
  <c r="H1390" i="1"/>
  <c r="G1390" i="1"/>
  <c r="H1389" i="1"/>
  <c r="G1389" i="1"/>
  <c r="H1388" i="1"/>
  <c r="G1388" i="1"/>
  <c r="H1387" i="1"/>
  <c r="G1387" i="1"/>
  <c r="G1386" i="1"/>
  <c r="H1386" i="1"/>
  <c r="G1385" i="1"/>
  <c r="H1385" i="1"/>
  <c r="G1384" i="1"/>
  <c r="H1384" i="1"/>
  <c r="G1383" i="1"/>
  <c r="H1383" i="1"/>
  <c r="G1382" i="1"/>
  <c r="H1382" i="1"/>
  <c r="H1381" i="1"/>
  <c r="G1381" i="1"/>
  <c r="H1380" i="1"/>
  <c r="G1380" i="1"/>
  <c r="H1379" i="1"/>
  <c r="G1379" i="1"/>
  <c r="G1378" i="1"/>
  <c r="H1378" i="1"/>
  <c r="H1377" i="1"/>
  <c r="G1377" i="1"/>
  <c r="H1376" i="1"/>
  <c r="G1376" i="1"/>
  <c r="H1375" i="1"/>
  <c r="G1375" i="1"/>
  <c r="H1374" i="1"/>
  <c r="G1374" i="1"/>
  <c r="G1373" i="1"/>
  <c r="H1373" i="1"/>
  <c r="G1372" i="1"/>
  <c r="H1372" i="1"/>
  <c r="G1371" i="1"/>
  <c r="H1371" i="1"/>
  <c r="H1370" i="1"/>
  <c r="G1370" i="1"/>
  <c r="H1369" i="1"/>
  <c r="G1369" i="1"/>
  <c r="G1368" i="1"/>
  <c r="H1368" i="1"/>
  <c r="H1367" i="1"/>
  <c r="G1367" i="1"/>
  <c r="H1366" i="1"/>
  <c r="G1366" i="1"/>
  <c r="G1365" i="1"/>
  <c r="H1365" i="1"/>
  <c r="G1364" i="1"/>
  <c r="H1364" i="1"/>
  <c r="G1363" i="1"/>
  <c r="H1363" i="1"/>
  <c r="H1362" i="1"/>
  <c r="G1362" i="1"/>
  <c r="G1361" i="1"/>
  <c r="H1361" i="1"/>
  <c r="H1360" i="1"/>
  <c r="G1360" i="1"/>
  <c r="G1359" i="1"/>
  <c r="H1359" i="1"/>
  <c r="H1358" i="1"/>
  <c r="G1358" i="1"/>
  <c r="G1357" i="1"/>
  <c r="H1357" i="1"/>
  <c r="H1356" i="1"/>
  <c r="G1356" i="1"/>
  <c r="H1355" i="1"/>
  <c r="G1355" i="1"/>
  <c r="G1354" i="1"/>
  <c r="H1354" i="1"/>
  <c r="G1353" i="1"/>
  <c r="H1353" i="1"/>
  <c r="H1352" i="1"/>
  <c r="G1352" i="1"/>
  <c r="H1351" i="1"/>
  <c r="G1351" i="1"/>
  <c r="G1350" i="1"/>
  <c r="H1350" i="1"/>
  <c r="G1349" i="1"/>
  <c r="H1349" i="1"/>
  <c r="G1348" i="1"/>
  <c r="H1348" i="1"/>
  <c r="G1347" i="1"/>
  <c r="H1347" i="1"/>
  <c r="G1346" i="1"/>
  <c r="H1346" i="1"/>
  <c r="H1345" i="1"/>
  <c r="G1345" i="1"/>
  <c r="H1344" i="1"/>
  <c r="G1344" i="1"/>
  <c r="G1343" i="1"/>
  <c r="H1343" i="1"/>
  <c r="H1342" i="1"/>
  <c r="G1342" i="1"/>
  <c r="G1341" i="1"/>
  <c r="H1341" i="1"/>
  <c r="H1340" i="1"/>
  <c r="G1340" i="1"/>
  <c r="G1339" i="1"/>
  <c r="H1339" i="1"/>
  <c r="H1338" i="1"/>
  <c r="G1338" i="1"/>
  <c r="G1337" i="1"/>
  <c r="H1337" i="1"/>
  <c r="H1336" i="1"/>
  <c r="G1336" i="1"/>
  <c r="H1335" i="1"/>
  <c r="G1335" i="1"/>
  <c r="G1334" i="1"/>
  <c r="H1334" i="1"/>
  <c r="H1333" i="1"/>
  <c r="G1333" i="1"/>
  <c r="H1332" i="1"/>
  <c r="G1332" i="1"/>
  <c r="H1331" i="1"/>
  <c r="G1331" i="1"/>
  <c r="G1330" i="1"/>
  <c r="H1330" i="1"/>
  <c r="H1329" i="1"/>
  <c r="G1329" i="1"/>
  <c r="H1328" i="1"/>
  <c r="G1328" i="1"/>
  <c r="G1327" i="1"/>
  <c r="H1327" i="1"/>
  <c r="G1326" i="1"/>
  <c r="H1326" i="1"/>
  <c r="G1325" i="1"/>
  <c r="H1325" i="1"/>
  <c r="G1324" i="1"/>
  <c r="H1324" i="1"/>
  <c r="H1323" i="1"/>
  <c r="G1323" i="1"/>
  <c r="H1322" i="1"/>
  <c r="G1322" i="1"/>
  <c r="H1320" i="1"/>
  <c r="G1320" i="1"/>
  <c r="G1319" i="1"/>
  <c r="H1319" i="1"/>
  <c r="H1318" i="1"/>
  <c r="G1318" i="1"/>
  <c r="H1317" i="1"/>
  <c r="G1317" i="1"/>
  <c r="H1316" i="1"/>
  <c r="G1316" i="1"/>
  <c r="H1315" i="1"/>
  <c r="G1315" i="1"/>
  <c r="H1314" i="1"/>
  <c r="G1314" i="1"/>
  <c r="H1313" i="1"/>
  <c r="G1313" i="1"/>
  <c r="H1312" i="1"/>
  <c r="G1312" i="1"/>
  <c r="G1311" i="1"/>
  <c r="H1311" i="1"/>
  <c r="H1310" i="1"/>
  <c r="G1310" i="1"/>
  <c r="G1309" i="1"/>
  <c r="H1309" i="1"/>
  <c r="H1308" i="1"/>
  <c r="G1308" i="1"/>
  <c r="H1307" i="1"/>
  <c r="G1307" i="1"/>
  <c r="H1306" i="1"/>
  <c r="G1306" i="1"/>
  <c r="H1305" i="1"/>
  <c r="G1305" i="1"/>
  <c r="H1304" i="1"/>
  <c r="G1304" i="1"/>
  <c r="H1303" i="1"/>
  <c r="G1303" i="1"/>
  <c r="H1302" i="1"/>
  <c r="G1302" i="1"/>
  <c r="H1299" i="1"/>
  <c r="G1299" i="1"/>
  <c r="H1298" i="1"/>
  <c r="G1298" i="1"/>
  <c r="H1297" i="1"/>
  <c r="G1297" i="1"/>
  <c r="H1296" i="1"/>
  <c r="G1296" i="1"/>
  <c r="H1294" i="1"/>
  <c r="G1294" i="1"/>
  <c r="H1293" i="1"/>
  <c r="G1293" i="1"/>
  <c r="H1292" i="1"/>
  <c r="G1292" i="1"/>
  <c r="H1291" i="1"/>
  <c r="G1291" i="1"/>
  <c r="H1290" i="1"/>
  <c r="G1290" i="1"/>
  <c r="H1289" i="1"/>
  <c r="G1289" i="1"/>
  <c r="H1288" i="1"/>
  <c r="G1288" i="1"/>
  <c r="H1287" i="1"/>
  <c r="G1287" i="1"/>
  <c r="H1286" i="1"/>
  <c r="G1286" i="1"/>
  <c r="H1285" i="1"/>
  <c r="G1285" i="1"/>
  <c r="H1284" i="1"/>
  <c r="G1284" i="1"/>
  <c r="H1283" i="1"/>
  <c r="G1283" i="1"/>
  <c r="H1282" i="1"/>
  <c r="G1282" i="1"/>
  <c r="H1280" i="1"/>
  <c r="G1280" i="1"/>
  <c r="G1279" i="1"/>
  <c r="H1279" i="1"/>
  <c r="G1277" i="1"/>
  <c r="H1277" i="1"/>
  <c r="H1276" i="1"/>
  <c r="G1276" i="1"/>
  <c r="G1275" i="1"/>
  <c r="H1275" i="1"/>
  <c r="G1274" i="1"/>
  <c r="H1274" i="1"/>
  <c r="H1273" i="1"/>
  <c r="G1273" i="1"/>
  <c r="G1272" i="1"/>
  <c r="H1272" i="1"/>
  <c r="H1271" i="1"/>
  <c r="G1271" i="1"/>
  <c r="G1270" i="1"/>
  <c r="H1270" i="1"/>
  <c r="G1269" i="1"/>
  <c r="H1269" i="1"/>
  <c r="G1267" i="1"/>
  <c r="H1267" i="1"/>
  <c r="H1266" i="1"/>
  <c r="G1266" i="1"/>
  <c r="H1265" i="1"/>
  <c r="G1265" i="1"/>
  <c r="G1263" i="1"/>
  <c r="H1263" i="1"/>
  <c r="H1262" i="1"/>
  <c r="G1262" i="1"/>
  <c r="H1261" i="1"/>
  <c r="G1261" i="1"/>
  <c r="H1258" i="1"/>
  <c r="G1258" i="1"/>
  <c r="H1257" i="1"/>
  <c r="G1257" i="1"/>
  <c r="H1254" i="1"/>
  <c r="G1254" i="1"/>
  <c r="H1253" i="1"/>
  <c r="G1253" i="1"/>
  <c r="H1251" i="1"/>
  <c r="G1251" i="1"/>
  <c r="G1250" i="1"/>
  <c r="H1250" i="1"/>
  <c r="H1249" i="1"/>
  <c r="G1249" i="1"/>
  <c r="G1248" i="1"/>
  <c r="H1248" i="1"/>
  <c r="H1247" i="1"/>
  <c r="G1247" i="1"/>
  <c r="H1246" i="1"/>
  <c r="G1246" i="1"/>
  <c r="H1245" i="1"/>
  <c r="G1245" i="1"/>
  <c r="H1244" i="1"/>
  <c r="G1244" i="1"/>
  <c r="G1243" i="1"/>
  <c r="H1243" i="1"/>
  <c r="G1242" i="1"/>
  <c r="H1242" i="1"/>
  <c r="H1240" i="1"/>
  <c r="G1240" i="1"/>
  <c r="H1239" i="1"/>
  <c r="G1239" i="1"/>
  <c r="H1238" i="1"/>
  <c r="G1238" i="1"/>
  <c r="G1237" i="1"/>
  <c r="H1237" i="1"/>
  <c r="G1236" i="1"/>
  <c r="H1236" i="1"/>
  <c r="G1235" i="1"/>
  <c r="H1235" i="1"/>
  <c r="G1234" i="1"/>
  <c r="H1234" i="1"/>
  <c r="G1233" i="1"/>
  <c r="H1233" i="1"/>
  <c r="H1232" i="1"/>
  <c r="G1232" i="1"/>
  <c r="G1231" i="1"/>
  <c r="H1231" i="1"/>
  <c r="G1230" i="1"/>
  <c r="H1230" i="1"/>
  <c r="H1229" i="1"/>
  <c r="G1229" i="1"/>
  <c r="G1228" i="1"/>
  <c r="H1228" i="1"/>
  <c r="H1227" i="1"/>
  <c r="G1227" i="1"/>
  <c r="H1226" i="1"/>
  <c r="G1226" i="1"/>
  <c r="G1225" i="1"/>
  <c r="H1225" i="1"/>
  <c r="H1222" i="1"/>
  <c r="G1222" i="1"/>
  <c r="H1221" i="1"/>
  <c r="G1221" i="1"/>
  <c r="H1220" i="1"/>
  <c r="G1220" i="1"/>
  <c r="H1219" i="1"/>
  <c r="G1219" i="1"/>
  <c r="H1218" i="1"/>
  <c r="G1218" i="1"/>
  <c r="G1217" i="1"/>
  <c r="H1217" i="1"/>
  <c r="H1216" i="1"/>
  <c r="G1216" i="1"/>
  <c r="H1214" i="1"/>
  <c r="G1214" i="1"/>
  <c r="G1213" i="1"/>
  <c r="H1213" i="1"/>
  <c r="G1212" i="1"/>
  <c r="H1212" i="1"/>
  <c r="G1211" i="1"/>
  <c r="H1211" i="1"/>
  <c r="H1210" i="1"/>
  <c r="G1210" i="1"/>
  <c r="G1209" i="1"/>
  <c r="H1209" i="1"/>
  <c r="G1206" i="1"/>
  <c r="H1206" i="1"/>
  <c r="H1205" i="1"/>
  <c r="G1205" i="1"/>
  <c r="H1204" i="1"/>
  <c r="G1204" i="1"/>
  <c r="H1203" i="1"/>
  <c r="G1203" i="1"/>
  <c r="H1202" i="1"/>
  <c r="G1202" i="1"/>
  <c r="G1200" i="1"/>
  <c r="H1200" i="1"/>
  <c r="G1199" i="1"/>
  <c r="H1199" i="1"/>
  <c r="H1198" i="1"/>
  <c r="G1198" i="1"/>
  <c r="H1197" i="1"/>
  <c r="G1197" i="1"/>
  <c r="H1196" i="1"/>
  <c r="G1196" i="1"/>
  <c r="H1195" i="1"/>
  <c r="G1195" i="1"/>
  <c r="H1194" i="1"/>
  <c r="G1194" i="1"/>
  <c r="H1193" i="1"/>
  <c r="G1193" i="1"/>
  <c r="G1192" i="1"/>
  <c r="H1192" i="1"/>
  <c r="G1191" i="1"/>
  <c r="H1191" i="1"/>
  <c r="H1189" i="1"/>
  <c r="G1189" i="1"/>
  <c r="G1188" i="1"/>
  <c r="H1188" i="1"/>
  <c r="H1187" i="1"/>
  <c r="G1187" i="1"/>
  <c r="H1186" i="1"/>
  <c r="G1186" i="1"/>
  <c r="G1184" i="1"/>
  <c r="H1184" i="1"/>
  <c r="G1183" i="1"/>
  <c r="H1183" i="1"/>
  <c r="G1179" i="1"/>
  <c r="H1179" i="1"/>
  <c r="G1178" i="1"/>
  <c r="H1178" i="1"/>
  <c r="G1177" i="1"/>
  <c r="H1177" i="1"/>
  <c r="G1175" i="1"/>
  <c r="H1175" i="1"/>
  <c r="G1174" i="1"/>
  <c r="H1174" i="1"/>
  <c r="G1173" i="1"/>
  <c r="H1173" i="1"/>
  <c r="G1172" i="1"/>
  <c r="H1172" i="1"/>
  <c r="H1171" i="1"/>
  <c r="G1171" i="1"/>
  <c r="H1169" i="1"/>
  <c r="G1169" i="1"/>
  <c r="H1168" i="1"/>
  <c r="G1168" i="1"/>
  <c r="H1167" i="1"/>
  <c r="G1167" i="1"/>
  <c r="G1166" i="1"/>
  <c r="H1166" i="1"/>
  <c r="G1165" i="1"/>
  <c r="H1165" i="1"/>
  <c r="H1164" i="1"/>
  <c r="G1164" i="1"/>
  <c r="G1163" i="1"/>
  <c r="H1163" i="1"/>
  <c r="G1162" i="1"/>
  <c r="H1162" i="1"/>
  <c r="G1161" i="1"/>
  <c r="H1161" i="1"/>
  <c r="H1160" i="1"/>
  <c r="G1160" i="1"/>
  <c r="H1159" i="1"/>
  <c r="G1159" i="1"/>
  <c r="G1158" i="1"/>
  <c r="H1158" i="1"/>
  <c r="H1157" i="1"/>
  <c r="G1157" i="1"/>
  <c r="G1154" i="1"/>
  <c r="H1154" i="1"/>
  <c r="H1153" i="1"/>
  <c r="G1153" i="1"/>
  <c r="H1151" i="1"/>
  <c r="G1151" i="1"/>
  <c r="H1150" i="1"/>
  <c r="G1150" i="1"/>
  <c r="G1149" i="1"/>
  <c r="H1149" i="1"/>
  <c r="G1147" i="1"/>
  <c r="H1147" i="1"/>
  <c r="G1146" i="1"/>
  <c r="H1146" i="1"/>
  <c r="G1145" i="1"/>
  <c r="H1145" i="1"/>
  <c r="G1144" i="1"/>
  <c r="H1144" i="1"/>
  <c r="H1143" i="1"/>
  <c r="G1143" i="1"/>
  <c r="H1142" i="1"/>
  <c r="G1142" i="1"/>
  <c r="G1139" i="1"/>
  <c r="H1139" i="1"/>
  <c r="H1138" i="1"/>
  <c r="G1138" i="1"/>
  <c r="G1137" i="1"/>
  <c r="H1137" i="1"/>
  <c r="H1136" i="1"/>
  <c r="G1136" i="1"/>
  <c r="H1135" i="1"/>
  <c r="G1135" i="1"/>
  <c r="G1134" i="1"/>
  <c r="H1134" i="1"/>
  <c r="G1133" i="1"/>
  <c r="H1133" i="1"/>
  <c r="G1131" i="1"/>
  <c r="H1131" i="1"/>
  <c r="H1130" i="1"/>
  <c r="G1130" i="1"/>
  <c r="G1129" i="1"/>
  <c r="H1129" i="1"/>
  <c r="G1128" i="1"/>
  <c r="H1128" i="1"/>
  <c r="G1127" i="1"/>
  <c r="H1127" i="1"/>
  <c r="G1126" i="1"/>
  <c r="H1126" i="1"/>
  <c r="G1123" i="1"/>
  <c r="H1123" i="1"/>
  <c r="G1122" i="1"/>
  <c r="H1122" i="1"/>
  <c r="G1121" i="1"/>
  <c r="H1121" i="1"/>
  <c r="H1120" i="1"/>
  <c r="G1120" i="1"/>
  <c r="G1119" i="1"/>
  <c r="H1119" i="1"/>
  <c r="H1118" i="1"/>
  <c r="G1118" i="1"/>
  <c r="H1117" i="1"/>
  <c r="G1117" i="1"/>
  <c r="G1116" i="1"/>
  <c r="H1116" i="1"/>
  <c r="G1115" i="1"/>
  <c r="H1115" i="1"/>
  <c r="H1114" i="1"/>
  <c r="G1114" i="1"/>
  <c r="G1113" i="1"/>
  <c r="H1113" i="1"/>
  <c r="G1111" i="1"/>
  <c r="H1111" i="1"/>
  <c r="G1110" i="1"/>
  <c r="H1110" i="1"/>
  <c r="G1109" i="1"/>
  <c r="H1109" i="1"/>
  <c r="G1108" i="1"/>
  <c r="H1108" i="1"/>
  <c r="H1107" i="1"/>
  <c r="G1107" i="1"/>
  <c r="G1106" i="1"/>
  <c r="H1106" i="1"/>
  <c r="G1105" i="1"/>
  <c r="H1105" i="1"/>
  <c r="H1104" i="1"/>
  <c r="G1104" i="1"/>
  <c r="G1103" i="1"/>
  <c r="H1103" i="1"/>
  <c r="H1102" i="1"/>
  <c r="G1102" i="1"/>
  <c r="H1101" i="1"/>
  <c r="G1101" i="1"/>
  <c r="H1100" i="1"/>
  <c r="G1100" i="1"/>
  <c r="H1099" i="1"/>
  <c r="G1099" i="1"/>
  <c r="H1098" i="1"/>
  <c r="G1098" i="1"/>
  <c r="H1097" i="1"/>
  <c r="G1097" i="1"/>
  <c r="H1096" i="1"/>
  <c r="G1096" i="1"/>
  <c r="H1095" i="1"/>
  <c r="G1095" i="1"/>
  <c r="H1092" i="1"/>
  <c r="G1092" i="1"/>
  <c r="G1091" i="1"/>
  <c r="H1091" i="1"/>
  <c r="H1090" i="1"/>
  <c r="G1090" i="1"/>
  <c r="H1089" i="1"/>
  <c r="G1089" i="1"/>
  <c r="G1088" i="1"/>
  <c r="H1088" i="1"/>
  <c r="G1086" i="1"/>
  <c r="H1086" i="1"/>
  <c r="G1085" i="1"/>
  <c r="H1085" i="1"/>
  <c r="H1084" i="1"/>
  <c r="G1084" i="1"/>
  <c r="G1083" i="1"/>
  <c r="H1083" i="1"/>
  <c r="H1082" i="1"/>
  <c r="G1082" i="1"/>
  <c r="H1080" i="1"/>
  <c r="G1080" i="1"/>
  <c r="G1079" i="1"/>
  <c r="H1079" i="1"/>
  <c r="H1078" i="1"/>
  <c r="G1078" i="1"/>
  <c r="G1077" i="1"/>
  <c r="H1077" i="1"/>
  <c r="G1073" i="1"/>
  <c r="H1073" i="1"/>
  <c r="G1072" i="1"/>
  <c r="H1072" i="1"/>
  <c r="G1071" i="1"/>
  <c r="H1071" i="1"/>
  <c r="H1070" i="1"/>
  <c r="G1070" i="1"/>
  <c r="H1069" i="1"/>
  <c r="G1069" i="1"/>
  <c r="G1067" i="1"/>
  <c r="H1067" i="1"/>
  <c r="H1066" i="1"/>
  <c r="G1066" i="1"/>
  <c r="H1065" i="1"/>
  <c r="G1065" i="1"/>
  <c r="G1064" i="1"/>
  <c r="H1064" i="1"/>
  <c r="H1063" i="1"/>
  <c r="G1063" i="1"/>
  <c r="H1062" i="1"/>
  <c r="G1062" i="1"/>
  <c r="H1060" i="1"/>
  <c r="G1060" i="1"/>
  <c r="H1059" i="1"/>
  <c r="G1059" i="1"/>
  <c r="G1058" i="1"/>
  <c r="H1058" i="1"/>
  <c r="G1056" i="1"/>
  <c r="H1056" i="1"/>
  <c r="H1055" i="1"/>
  <c r="G1055" i="1"/>
  <c r="G1054" i="1"/>
  <c r="H1054" i="1"/>
  <c r="G1053" i="1"/>
  <c r="H1053" i="1"/>
  <c r="G1052" i="1"/>
  <c r="H1052" i="1"/>
  <c r="H1051" i="1"/>
  <c r="G1051" i="1"/>
  <c r="H1049" i="1"/>
  <c r="G1049" i="1"/>
  <c r="H1048" i="1"/>
  <c r="G1048" i="1"/>
  <c r="G1047" i="1"/>
  <c r="H1047" i="1"/>
  <c r="G1045" i="1"/>
  <c r="H1045" i="1"/>
  <c r="H1044" i="1"/>
  <c r="G1044" i="1"/>
  <c r="H1043" i="1"/>
  <c r="G1043" i="1"/>
  <c r="H1042" i="1"/>
  <c r="G1042" i="1"/>
  <c r="H1041" i="1"/>
  <c r="G1041" i="1"/>
  <c r="G1039" i="1"/>
  <c r="H1039" i="1"/>
  <c r="H1038" i="1"/>
  <c r="G1038" i="1"/>
  <c r="G1037" i="1"/>
  <c r="H1037" i="1"/>
  <c r="G1036" i="1"/>
  <c r="H1036" i="1"/>
  <c r="G1035" i="1"/>
  <c r="H1035" i="1"/>
  <c r="G1033" i="1"/>
  <c r="H1033" i="1"/>
  <c r="H1032" i="1"/>
  <c r="G1032" i="1"/>
  <c r="G1031" i="1"/>
  <c r="H1031" i="1"/>
  <c r="G1030" i="1"/>
  <c r="H1030" i="1"/>
  <c r="G1029" i="1"/>
  <c r="H1029" i="1"/>
  <c r="H1028" i="1"/>
  <c r="G1028" i="1"/>
  <c r="G1027" i="1"/>
  <c r="H1027" i="1"/>
  <c r="G1026" i="1"/>
  <c r="H1026" i="1"/>
  <c r="G1025" i="1"/>
  <c r="H1025" i="1"/>
  <c r="H1023" i="1"/>
  <c r="G1023" i="1"/>
  <c r="G1022" i="1"/>
  <c r="H1022" i="1"/>
  <c r="H1021" i="1"/>
  <c r="G1021" i="1"/>
  <c r="G1020" i="1"/>
  <c r="H1020" i="1"/>
  <c r="G1019" i="1"/>
  <c r="H1019" i="1"/>
  <c r="H1016" i="1"/>
  <c r="G1016" i="1"/>
  <c r="H1015" i="1"/>
  <c r="G1015" i="1"/>
  <c r="H1014" i="1"/>
  <c r="G1014" i="1"/>
  <c r="H1010" i="1"/>
  <c r="G1010" i="1"/>
  <c r="G1009" i="1"/>
  <c r="H1009" i="1"/>
  <c r="G1008" i="1"/>
  <c r="H1008" i="1"/>
  <c r="G1007" i="1"/>
  <c r="H1007" i="1"/>
  <c r="G1006" i="1"/>
  <c r="H1006" i="1"/>
  <c r="G1005" i="1"/>
  <c r="H1005" i="1"/>
  <c r="G1004" i="1"/>
  <c r="H1004" i="1"/>
  <c r="H1003" i="1"/>
  <c r="G1003" i="1"/>
  <c r="H1002" i="1"/>
  <c r="G1002" i="1"/>
  <c r="G1001" i="1"/>
  <c r="H1001" i="1"/>
  <c r="H1000" i="1"/>
  <c r="G1000" i="1"/>
  <c r="G999" i="1"/>
  <c r="H999" i="1"/>
  <c r="H998" i="1"/>
  <c r="G998" i="1"/>
  <c r="H997" i="1"/>
  <c r="G997" i="1"/>
  <c r="H996" i="1"/>
  <c r="G996" i="1"/>
  <c r="H995" i="1"/>
  <c r="G995" i="1"/>
  <c r="G994" i="1"/>
  <c r="H994" i="1"/>
  <c r="H993" i="1"/>
  <c r="G993" i="1"/>
  <c r="G992" i="1"/>
  <c r="H992" i="1"/>
  <c r="G990" i="1"/>
  <c r="H990" i="1"/>
  <c r="G989" i="1"/>
  <c r="H989" i="1"/>
  <c r="G988" i="1"/>
  <c r="H988" i="1"/>
  <c r="G987" i="1"/>
  <c r="H987" i="1"/>
  <c r="H986" i="1"/>
  <c r="G986" i="1"/>
  <c r="H985" i="1"/>
  <c r="G985" i="1"/>
  <c r="H984" i="1"/>
  <c r="G984" i="1"/>
  <c r="G983" i="1"/>
  <c r="H983" i="1"/>
  <c r="G982" i="1"/>
  <c r="H982" i="1"/>
  <c r="G981" i="1"/>
  <c r="H981" i="1"/>
  <c r="G980" i="1"/>
  <c r="H980" i="1"/>
  <c r="G979" i="1"/>
  <c r="H979" i="1"/>
  <c r="H978" i="1"/>
  <c r="G978" i="1"/>
  <c r="G977" i="1"/>
  <c r="H977" i="1"/>
  <c r="H976" i="1"/>
  <c r="G976" i="1"/>
  <c r="G975" i="1"/>
  <c r="H975" i="1"/>
  <c r="G974" i="1"/>
  <c r="H974" i="1"/>
  <c r="H973" i="1"/>
  <c r="G973" i="1"/>
  <c r="H972" i="1"/>
  <c r="G972" i="1"/>
  <c r="G971" i="1"/>
  <c r="H971" i="1"/>
  <c r="G970" i="1"/>
  <c r="H970" i="1"/>
  <c r="G969" i="1"/>
  <c r="H969" i="1"/>
  <c r="G968" i="1"/>
  <c r="H968" i="1"/>
  <c r="G967" i="1"/>
  <c r="H967" i="1"/>
  <c r="G966" i="1"/>
  <c r="H966" i="1"/>
  <c r="G965" i="1"/>
  <c r="H965" i="1"/>
  <c r="G964" i="1"/>
  <c r="H964" i="1"/>
  <c r="H963" i="1"/>
  <c r="G963" i="1"/>
  <c r="G962" i="1"/>
  <c r="H962" i="1"/>
  <c r="G961" i="1"/>
  <c r="H961" i="1"/>
  <c r="G960" i="1"/>
  <c r="H960" i="1"/>
  <c r="G959" i="1"/>
  <c r="H959" i="1"/>
  <c r="G958" i="1"/>
  <c r="H958" i="1"/>
  <c r="G957" i="1"/>
  <c r="H957" i="1"/>
  <c r="G956" i="1"/>
  <c r="H956" i="1"/>
  <c r="H955" i="1"/>
  <c r="G955" i="1"/>
  <c r="H954" i="1"/>
  <c r="G954" i="1"/>
  <c r="H953" i="1"/>
  <c r="G953" i="1"/>
  <c r="H952" i="1"/>
  <c r="G952" i="1"/>
  <c r="H951" i="1"/>
  <c r="G951" i="1"/>
  <c r="H950" i="1"/>
  <c r="G950" i="1"/>
  <c r="H949" i="1"/>
  <c r="G949" i="1"/>
  <c r="H948" i="1"/>
  <c r="G948" i="1"/>
  <c r="H947" i="1"/>
  <c r="G947" i="1"/>
  <c r="H946" i="1"/>
  <c r="G946" i="1"/>
  <c r="H945" i="1"/>
  <c r="G945" i="1"/>
  <c r="H944" i="1"/>
  <c r="G944" i="1"/>
  <c r="H943" i="1"/>
  <c r="G943" i="1"/>
  <c r="H942" i="1"/>
  <c r="G942" i="1"/>
  <c r="H941" i="1"/>
  <c r="G941" i="1"/>
  <c r="H940" i="1"/>
  <c r="G940" i="1"/>
  <c r="H939" i="1"/>
  <c r="G939" i="1"/>
  <c r="H938" i="1"/>
  <c r="G938" i="1"/>
  <c r="H937" i="1"/>
  <c r="G937" i="1"/>
  <c r="H936" i="1"/>
  <c r="G936" i="1"/>
  <c r="H935" i="1"/>
  <c r="G935" i="1"/>
  <c r="H934" i="1"/>
  <c r="G934" i="1"/>
  <c r="H933" i="1"/>
  <c r="G933" i="1"/>
  <c r="H932" i="1"/>
  <c r="G932" i="1"/>
  <c r="G931" i="1"/>
  <c r="H931" i="1"/>
  <c r="G930" i="1"/>
  <c r="H930" i="1"/>
  <c r="G929" i="1"/>
  <c r="H929" i="1"/>
  <c r="G928" i="1"/>
  <c r="H928" i="1"/>
  <c r="H927" i="1"/>
  <c r="G927" i="1"/>
  <c r="H926" i="1"/>
  <c r="G926" i="1"/>
  <c r="H925" i="1"/>
  <c r="G925" i="1"/>
  <c r="G924" i="1"/>
  <c r="H924" i="1"/>
  <c r="H923" i="1"/>
  <c r="G923" i="1"/>
  <c r="G922" i="1"/>
  <c r="H922" i="1"/>
  <c r="H921" i="1"/>
  <c r="G921" i="1"/>
  <c r="G920" i="1"/>
  <c r="H920" i="1"/>
  <c r="G919" i="1"/>
  <c r="H919" i="1"/>
  <c r="H918" i="1"/>
  <c r="G918" i="1"/>
  <c r="H917" i="1"/>
  <c r="G917" i="1"/>
  <c r="H916" i="1"/>
  <c r="G916" i="1"/>
  <c r="H915" i="1"/>
  <c r="G915" i="1"/>
  <c r="H914" i="1"/>
  <c r="G914" i="1"/>
  <c r="H913" i="1"/>
  <c r="G913" i="1"/>
  <c r="G912" i="1"/>
  <c r="H912" i="1"/>
  <c r="G911" i="1"/>
  <c r="H911" i="1"/>
  <c r="G910" i="1"/>
  <c r="H910" i="1"/>
  <c r="G909" i="1"/>
  <c r="H909" i="1"/>
  <c r="H908" i="1"/>
  <c r="G908" i="1"/>
  <c r="G907" i="1"/>
  <c r="H907" i="1"/>
  <c r="G906" i="1"/>
  <c r="H906" i="1"/>
  <c r="G905" i="1"/>
  <c r="H905" i="1"/>
  <c r="G904" i="1"/>
  <c r="H904" i="1"/>
  <c r="G903" i="1"/>
  <c r="H903" i="1"/>
  <c r="H902" i="1"/>
  <c r="G902" i="1"/>
  <c r="H901" i="1"/>
  <c r="G901" i="1"/>
  <c r="H900" i="1"/>
  <c r="G900" i="1"/>
  <c r="G899" i="1"/>
  <c r="H899" i="1"/>
  <c r="G898" i="1"/>
  <c r="H898" i="1"/>
  <c r="H897" i="1"/>
  <c r="G897" i="1"/>
  <c r="G896" i="1"/>
  <c r="H896" i="1"/>
  <c r="G895" i="1"/>
  <c r="H895" i="1"/>
  <c r="G894" i="1"/>
  <c r="H894" i="1"/>
  <c r="H893" i="1"/>
  <c r="G893" i="1"/>
  <c r="H892" i="1"/>
  <c r="G892" i="1"/>
  <c r="H891" i="1"/>
  <c r="G891" i="1"/>
  <c r="G890" i="1"/>
  <c r="H890" i="1"/>
  <c r="H889" i="1"/>
  <c r="G889" i="1"/>
  <c r="H888" i="1"/>
  <c r="G888" i="1"/>
  <c r="G887" i="1"/>
  <c r="H887" i="1"/>
  <c r="H886" i="1"/>
  <c r="G886" i="1"/>
  <c r="H885" i="1"/>
  <c r="G885" i="1"/>
  <c r="G884" i="1"/>
  <c r="H884" i="1"/>
  <c r="G883" i="1"/>
  <c r="H883" i="1"/>
  <c r="G882" i="1"/>
  <c r="H882" i="1"/>
  <c r="H881" i="1"/>
  <c r="G881" i="1"/>
  <c r="H879" i="1"/>
  <c r="G879" i="1"/>
  <c r="G878" i="1"/>
  <c r="H878" i="1"/>
  <c r="H877" i="1"/>
  <c r="G877" i="1"/>
  <c r="H876" i="1"/>
  <c r="G876" i="1"/>
  <c r="H874" i="1"/>
  <c r="G874" i="1"/>
  <c r="H873" i="1"/>
  <c r="G873" i="1"/>
  <c r="H872" i="1"/>
  <c r="G872" i="1"/>
  <c r="H871" i="1"/>
  <c r="G871" i="1"/>
  <c r="G870" i="1"/>
  <c r="H870" i="1"/>
  <c r="H869" i="1"/>
  <c r="G869" i="1"/>
  <c r="G868" i="1"/>
  <c r="H868" i="1"/>
  <c r="H867" i="1"/>
  <c r="G867" i="1"/>
  <c r="H865" i="1"/>
  <c r="G865" i="1"/>
  <c r="G864" i="1"/>
  <c r="H864" i="1"/>
  <c r="G863" i="1"/>
  <c r="H863" i="1"/>
  <c r="H862" i="1"/>
  <c r="G862" i="1"/>
  <c r="G861" i="1"/>
  <c r="H861" i="1"/>
  <c r="G860" i="1"/>
  <c r="H860" i="1"/>
  <c r="H859" i="1"/>
  <c r="G859" i="1"/>
  <c r="H858" i="1"/>
  <c r="G858" i="1"/>
  <c r="G857" i="1"/>
  <c r="H857" i="1"/>
  <c r="H856" i="1"/>
  <c r="G856" i="1"/>
  <c r="G855" i="1"/>
  <c r="H855" i="1"/>
  <c r="H854" i="1"/>
  <c r="G854" i="1"/>
  <c r="H853" i="1"/>
  <c r="G853" i="1"/>
  <c r="G852" i="1"/>
  <c r="H852" i="1"/>
  <c r="G851" i="1"/>
  <c r="H851" i="1"/>
  <c r="H850" i="1"/>
  <c r="G850" i="1"/>
  <c r="H849" i="1"/>
  <c r="G849" i="1"/>
  <c r="G847" i="1"/>
  <c r="H847" i="1"/>
  <c r="G846" i="1"/>
  <c r="H846" i="1"/>
  <c r="G845" i="1"/>
  <c r="H845" i="1"/>
  <c r="G844" i="1"/>
  <c r="H844" i="1"/>
  <c r="G843" i="1"/>
  <c r="H843" i="1"/>
  <c r="G842" i="1"/>
  <c r="H842" i="1"/>
  <c r="H841" i="1"/>
  <c r="G841" i="1"/>
  <c r="G840" i="1"/>
  <c r="H840" i="1"/>
  <c r="H839" i="1"/>
  <c r="G839" i="1"/>
  <c r="G838" i="1"/>
  <c r="H838" i="1"/>
  <c r="H837" i="1"/>
  <c r="G837" i="1"/>
  <c r="G836" i="1"/>
  <c r="H836" i="1"/>
  <c r="G835" i="1"/>
  <c r="H835" i="1"/>
  <c r="G834" i="1"/>
  <c r="H834" i="1"/>
  <c r="G833" i="1"/>
  <c r="H833" i="1"/>
  <c r="G832" i="1"/>
  <c r="H832" i="1"/>
  <c r="G831" i="1"/>
  <c r="H831" i="1"/>
  <c r="G830" i="1"/>
  <c r="H830" i="1"/>
  <c r="H829" i="1"/>
  <c r="G829" i="1"/>
  <c r="H828" i="1"/>
  <c r="G828" i="1"/>
  <c r="H827" i="1"/>
  <c r="G827" i="1"/>
  <c r="H825" i="1"/>
  <c r="G825" i="1"/>
  <c r="G824" i="1"/>
  <c r="H824" i="1"/>
  <c r="G823" i="1"/>
  <c r="H823" i="1"/>
  <c r="H822" i="1"/>
  <c r="G822" i="1"/>
  <c r="H821" i="1"/>
  <c r="G821" i="1"/>
  <c r="H820" i="1"/>
  <c r="G820" i="1"/>
  <c r="H819" i="1"/>
  <c r="G819" i="1"/>
  <c r="H818" i="1"/>
  <c r="G818" i="1"/>
  <c r="H817" i="1"/>
  <c r="G817" i="1"/>
  <c r="G816" i="1"/>
  <c r="H816" i="1"/>
  <c r="G815" i="1"/>
  <c r="H815" i="1"/>
  <c r="G814" i="1"/>
  <c r="H814" i="1"/>
  <c r="H813" i="1"/>
  <c r="G813" i="1"/>
  <c r="H812" i="1"/>
  <c r="G812" i="1"/>
  <c r="G811" i="1"/>
  <c r="H811" i="1"/>
  <c r="H810" i="1"/>
  <c r="G810" i="1"/>
  <c r="G809" i="1"/>
  <c r="H809" i="1"/>
  <c r="H808" i="1"/>
  <c r="G808" i="1"/>
  <c r="G807" i="1"/>
  <c r="H807" i="1"/>
  <c r="G806" i="1"/>
  <c r="H806" i="1"/>
  <c r="G805" i="1"/>
  <c r="H805" i="1"/>
  <c r="H804" i="1"/>
  <c r="G804" i="1"/>
  <c r="G803" i="1"/>
  <c r="H803" i="1"/>
  <c r="H802" i="1"/>
  <c r="G802" i="1"/>
  <c r="H801" i="1"/>
  <c r="G801" i="1"/>
  <c r="H800" i="1"/>
  <c r="G800" i="1"/>
  <c r="H799" i="1"/>
  <c r="G799" i="1"/>
  <c r="H798" i="1"/>
  <c r="G798" i="1"/>
  <c r="H797" i="1"/>
  <c r="G797" i="1"/>
  <c r="G796" i="1"/>
  <c r="H796" i="1"/>
  <c r="G795" i="1"/>
  <c r="H795" i="1"/>
  <c r="H794" i="1"/>
  <c r="G794" i="1"/>
  <c r="G793" i="1"/>
  <c r="H793" i="1"/>
  <c r="G792" i="1"/>
  <c r="H792" i="1"/>
  <c r="G791" i="1"/>
  <c r="H791" i="1"/>
  <c r="G790" i="1"/>
  <c r="H790" i="1"/>
  <c r="H789" i="1"/>
  <c r="G789" i="1"/>
  <c r="H788" i="1"/>
  <c r="G788" i="1"/>
  <c r="G787" i="1"/>
  <c r="H787" i="1"/>
  <c r="G786" i="1"/>
  <c r="H786" i="1"/>
  <c r="G785" i="1"/>
  <c r="H785" i="1"/>
  <c r="G784" i="1"/>
  <c r="H784" i="1"/>
  <c r="G783" i="1"/>
  <c r="H783" i="1"/>
  <c r="G782" i="1"/>
  <c r="H782" i="1"/>
  <c r="G781" i="1"/>
  <c r="H781" i="1"/>
  <c r="G780" i="1"/>
  <c r="H780" i="1"/>
  <c r="G779" i="1"/>
  <c r="H779" i="1"/>
  <c r="G778" i="1"/>
  <c r="H778" i="1"/>
  <c r="G777" i="1"/>
  <c r="H777" i="1"/>
  <c r="G776" i="1"/>
  <c r="H776" i="1"/>
  <c r="G775" i="1"/>
  <c r="H775" i="1"/>
  <c r="G774" i="1"/>
  <c r="H774" i="1"/>
  <c r="H773" i="1"/>
  <c r="G773" i="1"/>
  <c r="G772" i="1"/>
  <c r="H772" i="1"/>
  <c r="G771" i="1"/>
  <c r="H771" i="1"/>
  <c r="G770" i="1"/>
  <c r="H770" i="1"/>
  <c r="G769" i="1"/>
  <c r="H769" i="1"/>
  <c r="G768" i="1"/>
  <c r="H768" i="1"/>
  <c r="G767" i="1"/>
  <c r="H767" i="1"/>
  <c r="H766" i="1"/>
  <c r="G766" i="1"/>
  <c r="H765" i="1"/>
  <c r="G765" i="1"/>
  <c r="H764" i="1"/>
  <c r="G764" i="1"/>
  <c r="H763" i="1"/>
  <c r="G763" i="1"/>
  <c r="H762" i="1"/>
  <c r="G762" i="1"/>
  <c r="H761" i="1"/>
  <c r="G761" i="1"/>
  <c r="H760" i="1"/>
  <c r="G760" i="1"/>
  <c r="H759" i="1"/>
  <c r="G759" i="1"/>
  <c r="H758" i="1"/>
  <c r="G758" i="1"/>
  <c r="H757" i="1"/>
  <c r="G757" i="1"/>
  <c r="H756" i="1"/>
  <c r="G756" i="1"/>
  <c r="G755" i="1"/>
  <c r="H755" i="1"/>
  <c r="G754" i="1"/>
  <c r="H754" i="1"/>
  <c r="H753" i="1"/>
  <c r="G753" i="1"/>
  <c r="H752" i="1"/>
  <c r="G752" i="1"/>
  <c r="H751" i="1"/>
  <c r="G751" i="1"/>
  <c r="H750" i="1"/>
  <c r="G750" i="1"/>
  <c r="G749" i="1"/>
  <c r="H749" i="1"/>
  <c r="H748" i="1"/>
  <c r="G748" i="1"/>
  <c r="H747" i="1"/>
  <c r="G747" i="1"/>
  <c r="G746" i="1"/>
  <c r="H746" i="1"/>
  <c r="H745" i="1"/>
  <c r="G745" i="1"/>
  <c r="G744" i="1"/>
  <c r="H744" i="1"/>
  <c r="H743" i="1"/>
  <c r="G743" i="1"/>
  <c r="H742" i="1"/>
  <c r="G742" i="1"/>
  <c r="H741" i="1"/>
  <c r="G741" i="1"/>
  <c r="H740" i="1"/>
  <c r="G740" i="1"/>
  <c r="G739" i="1"/>
  <c r="H739" i="1"/>
  <c r="G738" i="1"/>
  <c r="H738" i="1"/>
  <c r="G737" i="1"/>
  <c r="H737" i="1"/>
  <c r="G736" i="1"/>
  <c r="H736" i="1"/>
  <c r="H735" i="1"/>
  <c r="G735" i="1"/>
  <c r="H734" i="1"/>
  <c r="G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H720" i="1"/>
  <c r="G720" i="1"/>
  <c r="H719" i="1"/>
  <c r="G719" i="1"/>
  <c r="G718" i="1"/>
  <c r="H718" i="1"/>
  <c r="H717" i="1"/>
  <c r="G717" i="1"/>
  <c r="G716" i="1"/>
  <c r="H716" i="1"/>
  <c r="H715" i="1"/>
  <c r="G715" i="1"/>
  <c r="G714" i="1"/>
  <c r="H714" i="1"/>
  <c r="G713" i="1"/>
  <c r="H713" i="1"/>
  <c r="G712" i="1"/>
  <c r="H712" i="1"/>
  <c r="G711" i="1"/>
  <c r="H711" i="1"/>
  <c r="G710" i="1"/>
  <c r="H710" i="1"/>
  <c r="H709" i="1"/>
  <c r="G709" i="1"/>
  <c r="G708" i="1"/>
  <c r="H708" i="1"/>
  <c r="G707" i="1"/>
  <c r="H707" i="1"/>
  <c r="G706" i="1"/>
  <c r="H706" i="1"/>
  <c r="G705" i="1"/>
  <c r="H705" i="1"/>
  <c r="H704" i="1"/>
  <c r="G704" i="1"/>
  <c r="H703" i="1"/>
  <c r="G703" i="1"/>
  <c r="G702" i="1"/>
  <c r="H702" i="1"/>
  <c r="H701" i="1"/>
  <c r="G701" i="1"/>
  <c r="H700" i="1"/>
  <c r="G700" i="1"/>
  <c r="G699" i="1"/>
  <c r="H699" i="1"/>
  <c r="H698" i="1"/>
  <c r="G698" i="1"/>
  <c r="H697" i="1"/>
  <c r="G697" i="1"/>
  <c r="H696" i="1"/>
  <c r="G696" i="1"/>
  <c r="H695" i="1"/>
  <c r="G695" i="1"/>
  <c r="H694" i="1"/>
  <c r="G694" i="1"/>
  <c r="H693" i="1"/>
  <c r="G693" i="1"/>
  <c r="G692" i="1"/>
  <c r="H692" i="1"/>
  <c r="H691" i="1"/>
  <c r="G691" i="1"/>
  <c r="G690" i="1"/>
  <c r="H690" i="1"/>
  <c r="H689" i="1"/>
  <c r="G689" i="1"/>
  <c r="H688" i="1"/>
  <c r="G688" i="1"/>
  <c r="G687" i="1"/>
  <c r="H687" i="1"/>
  <c r="G686" i="1"/>
  <c r="H686" i="1"/>
  <c r="H685" i="1"/>
  <c r="G685" i="1"/>
  <c r="G684" i="1"/>
  <c r="H684" i="1"/>
  <c r="G683" i="1"/>
  <c r="H683" i="1"/>
  <c r="G682" i="1"/>
  <c r="H682" i="1"/>
  <c r="G681" i="1"/>
  <c r="H681" i="1"/>
  <c r="G680" i="1"/>
  <c r="H680" i="1"/>
  <c r="G679" i="1"/>
  <c r="H679" i="1"/>
  <c r="G678" i="1"/>
  <c r="H678" i="1"/>
  <c r="G677" i="1"/>
  <c r="H677" i="1"/>
  <c r="G676" i="1"/>
  <c r="H676" i="1"/>
  <c r="G675" i="1"/>
  <c r="H675" i="1"/>
  <c r="G674" i="1"/>
  <c r="H674" i="1"/>
  <c r="H673" i="1"/>
  <c r="G673" i="1"/>
  <c r="H672" i="1"/>
  <c r="G672" i="1"/>
  <c r="G671" i="1"/>
  <c r="H671" i="1"/>
  <c r="G670" i="1"/>
  <c r="H670" i="1"/>
  <c r="G669" i="1"/>
  <c r="H669" i="1"/>
  <c r="H668" i="1"/>
  <c r="G668" i="1"/>
  <c r="G667" i="1"/>
  <c r="H667" i="1"/>
  <c r="G666" i="1"/>
  <c r="H666" i="1"/>
  <c r="G665" i="1"/>
  <c r="H665" i="1"/>
  <c r="G664" i="1"/>
  <c r="H664" i="1"/>
  <c r="H663" i="1"/>
  <c r="G663" i="1"/>
  <c r="H662" i="1"/>
  <c r="G662" i="1"/>
  <c r="H660" i="1"/>
  <c r="G660" i="1"/>
  <c r="G659" i="1"/>
  <c r="H659" i="1"/>
  <c r="H658" i="1"/>
  <c r="G658" i="1"/>
  <c r="G657" i="1"/>
  <c r="H657" i="1"/>
  <c r="H656" i="1"/>
  <c r="G656" i="1"/>
  <c r="H655" i="1"/>
  <c r="G655" i="1"/>
  <c r="G654" i="1"/>
  <c r="H654" i="1"/>
  <c r="G653" i="1"/>
  <c r="H653" i="1"/>
  <c r="H652" i="1"/>
  <c r="G652" i="1"/>
  <c r="G651" i="1"/>
  <c r="H651" i="1"/>
  <c r="G650" i="1"/>
  <c r="H650" i="1"/>
  <c r="G648" i="1"/>
  <c r="H648" i="1"/>
  <c r="G647" i="1"/>
  <c r="H647" i="1"/>
  <c r="G646" i="1"/>
  <c r="H646" i="1"/>
  <c r="G645" i="1"/>
  <c r="H645" i="1"/>
  <c r="G636" i="1"/>
  <c r="H636" i="1"/>
  <c r="H635" i="1"/>
  <c r="G635" i="1"/>
  <c r="H632" i="1"/>
  <c r="G632" i="1"/>
  <c r="G631" i="1"/>
  <c r="H631" i="1"/>
  <c r="H629" i="1"/>
  <c r="G629" i="1"/>
  <c r="G628" i="1"/>
  <c r="H628" i="1"/>
  <c r="G626" i="1"/>
  <c r="H626" i="1"/>
  <c r="H625" i="1"/>
  <c r="G625" i="1"/>
  <c r="H622" i="1"/>
  <c r="G622" i="1"/>
  <c r="H621" i="1"/>
  <c r="G621" i="1"/>
  <c r="H620" i="1"/>
  <c r="G620" i="1"/>
  <c r="H619" i="1"/>
  <c r="G619" i="1"/>
  <c r="H618" i="1"/>
  <c r="G618" i="1"/>
  <c r="G617" i="1"/>
  <c r="H617" i="1"/>
  <c r="H616" i="1"/>
  <c r="G616" i="1"/>
  <c r="H614" i="1"/>
  <c r="G614" i="1"/>
  <c r="G613" i="1"/>
  <c r="H613" i="1"/>
  <c r="H612" i="1"/>
  <c r="G612" i="1"/>
  <c r="H611" i="1"/>
  <c r="G611" i="1"/>
  <c r="G609" i="1"/>
  <c r="H609" i="1"/>
  <c r="G608" i="1"/>
  <c r="H608" i="1"/>
  <c r="G607" i="1"/>
  <c r="H607" i="1"/>
  <c r="G606" i="1"/>
  <c r="H606" i="1"/>
  <c r="H605" i="1"/>
  <c r="G605" i="1"/>
  <c r="G604" i="1"/>
  <c r="H604" i="1"/>
  <c r="G602" i="1"/>
  <c r="H602" i="1"/>
  <c r="G600" i="1"/>
  <c r="H600" i="1"/>
  <c r="H599" i="1"/>
  <c r="G599" i="1"/>
  <c r="G598" i="1"/>
  <c r="H598" i="1"/>
  <c r="H596" i="1"/>
  <c r="G596" i="1"/>
  <c r="G595" i="1"/>
  <c r="H595" i="1"/>
  <c r="H594" i="1"/>
  <c r="G594" i="1"/>
  <c r="G593" i="1"/>
  <c r="H593" i="1"/>
  <c r="H590" i="1"/>
  <c r="G590" i="1"/>
  <c r="H589" i="1"/>
  <c r="G589" i="1"/>
  <c r="H587" i="1"/>
  <c r="G587" i="1"/>
  <c r="G586" i="1"/>
  <c r="H586" i="1"/>
  <c r="H584" i="1"/>
  <c r="G584" i="1"/>
  <c r="H582" i="1"/>
  <c r="G582" i="1"/>
  <c r="H581" i="1"/>
  <c r="G581" i="1"/>
  <c r="H580" i="1"/>
  <c r="G580" i="1"/>
  <c r="H577" i="1"/>
  <c r="G577" i="1"/>
  <c r="G576" i="1"/>
  <c r="H576" i="1"/>
  <c r="H574" i="1"/>
  <c r="G574" i="1"/>
  <c r="H573" i="1"/>
  <c r="G573" i="1"/>
  <c r="H571" i="1"/>
  <c r="G571" i="1"/>
  <c r="H570" i="1"/>
  <c r="G570" i="1"/>
  <c r="G568" i="1"/>
  <c r="H568" i="1"/>
  <c r="G567" i="1"/>
  <c r="H567" i="1"/>
  <c r="H564" i="1"/>
  <c r="G564" i="1"/>
  <c r="G563" i="1"/>
  <c r="H563" i="1"/>
  <c r="G562" i="1"/>
  <c r="H562" i="1"/>
  <c r="G561" i="1"/>
  <c r="H561" i="1"/>
  <c r="G560" i="1"/>
  <c r="H560" i="1"/>
  <c r="G559" i="1"/>
  <c r="H559" i="1"/>
  <c r="H558" i="1"/>
  <c r="G558" i="1"/>
  <c r="G557" i="1"/>
  <c r="H557" i="1"/>
  <c r="G555" i="1"/>
  <c r="H555" i="1"/>
  <c r="G554" i="1"/>
  <c r="H554" i="1"/>
  <c r="H553" i="1"/>
  <c r="G553" i="1"/>
  <c r="H552" i="1"/>
  <c r="G552" i="1"/>
  <c r="H550" i="1"/>
  <c r="G550" i="1"/>
  <c r="G549" i="1"/>
  <c r="H549" i="1"/>
  <c r="H548" i="1"/>
  <c r="G548" i="1"/>
  <c r="H547" i="1"/>
  <c r="G547" i="1"/>
  <c r="G546" i="1"/>
  <c r="H546" i="1"/>
  <c r="G545" i="1"/>
  <c r="H545" i="1"/>
  <c r="G543" i="1"/>
  <c r="H543" i="1"/>
  <c r="G542" i="1"/>
  <c r="H542" i="1"/>
  <c r="G541" i="1"/>
  <c r="H541" i="1"/>
  <c r="G540" i="1"/>
  <c r="H540" i="1"/>
  <c r="G538" i="1"/>
  <c r="H538" i="1"/>
  <c r="H537" i="1"/>
  <c r="G537" i="1"/>
  <c r="G535" i="1"/>
  <c r="H535" i="1"/>
  <c r="H534" i="1"/>
  <c r="G534" i="1"/>
  <c r="G533" i="1"/>
  <c r="H533" i="1"/>
  <c r="G532" i="1"/>
  <c r="H532" i="1"/>
  <c r="H528" i="1"/>
  <c r="G528" i="1"/>
  <c r="H527" i="1"/>
  <c r="G527" i="1"/>
  <c r="H525" i="1"/>
  <c r="G525" i="1"/>
  <c r="H524" i="1"/>
  <c r="G524" i="1"/>
  <c r="H522" i="1"/>
  <c r="G522" i="1"/>
  <c r="H521" i="1"/>
  <c r="G521" i="1"/>
  <c r="G519" i="1"/>
  <c r="H519" i="1"/>
  <c r="H518" i="1"/>
  <c r="G518" i="1"/>
  <c r="H515" i="1"/>
  <c r="G515" i="1"/>
  <c r="H514" i="1"/>
  <c r="G514" i="1"/>
  <c r="H513" i="1"/>
  <c r="G513" i="1"/>
  <c r="H512" i="1"/>
  <c r="G512" i="1"/>
  <c r="G511" i="1"/>
  <c r="H511" i="1"/>
  <c r="H510" i="1"/>
  <c r="G510" i="1"/>
  <c r="H509" i="1"/>
  <c r="G509" i="1"/>
  <c r="H507" i="1"/>
  <c r="G507" i="1"/>
  <c r="G506" i="1"/>
  <c r="H506" i="1"/>
  <c r="H505" i="1"/>
  <c r="G505" i="1"/>
  <c r="G504" i="1"/>
  <c r="H504" i="1"/>
  <c r="H502" i="1"/>
  <c r="G502" i="1"/>
  <c r="G501" i="1"/>
  <c r="H501" i="1"/>
  <c r="H500" i="1"/>
  <c r="G500" i="1"/>
  <c r="G499" i="1"/>
  <c r="H499" i="1"/>
  <c r="H498" i="1"/>
  <c r="G498" i="1"/>
  <c r="H497" i="1"/>
  <c r="G497" i="1"/>
  <c r="G495" i="1"/>
  <c r="H495" i="1"/>
  <c r="H494" i="1"/>
  <c r="G494" i="1"/>
  <c r="H493" i="1"/>
  <c r="G493" i="1"/>
  <c r="H492" i="1"/>
  <c r="G492" i="1"/>
  <c r="G490" i="1"/>
  <c r="H490" i="1"/>
  <c r="G489" i="1"/>
  <c r="H489" i="1"/>
  <c r="G488" i="1"/>
  <c r="H488" i="1"/>
  <c r="G487" i="1"/>
  <c r="H487" i="1"/>
  <c r="G484" i="1"/>
  <c r="H484" i="1"/>
  <c r="G483" i="1"/>
  <c r="H483" i="1"/>
  <c r="G481" i="1"/>
  <c r="H481" i="1"/>
  <c r="G480" i="1"/>
  <c r="H480" i="1"/>
  <c r="G478" i="1"/>
  <c r="H478" i="1"/>
  <c r="G477" i="1"/>
  <c r="H477" i="1"/>
  <c r="H476" i="1"/>
  <c r="G476" i="1"/>
  <c r="H475" i="1"/>
  <c r="G475" i="1"/>
  <c r="H472" i="1"/>
  <c r="G472" i="1"/>
  <c r="H471" i="1"/>
  <c r="G471" i="1"/>
  <c r="H469" i="1"/>
  <c r="G469" i="1"/>
  <c r="G468" i="1"/>
  <c r="H468" i="1"/>
  <c r="H466" i="1"/>
  <c r="G466" i="1"/>
  <c r="G465" i="1"/>
  <c r="H465" i="1"/>
  <c r="H463" i="1"/>
  <c r="G463" i="1"/>
  <c r="H462" i="1"/>
  <c r="G462" i="1"/>
  <c r="G459" i="1"/>
  <c r="H459" i="1"/>
  <c r="H458" i="1"/>
  <c r="G458" i="1"/>
  <c r="G457" i="1"/>
  <c r="H457" i="1"/>
  <c r="H456" i="1"/>
  <c r="G456" i="1"/>
  <c r="G455" i="1"/>
  <c r="H455" i="1"/>
  <c r="H454" i="1"/>
  <c r="G454" i="1"/>
  <c r="H453" i="1"/>
  <c r="G453" i="1"/>
  <c r="H452" i="1"/>
  <c r="G452" i="1"/>
  <c r="G450" i="1"/>
  <c r="H450" i="1"/>
  <c r="H449" i="1"/>
  <c r="G449" i="1"/>
  <c r="H448" i="1"/>
  <c r="G448" i="1"/>
  <c r="H447" i="1"/>
  <c r="G447" i="1"/>
  <c r="H445" i="1"/>
  <c r="G445" i="1"/>
  <c r="H444" i="1"/>
  <c r="G444" i="1"/>
  <c r="H443" i="1"/>
  <c r="G443" i="1"/>
  <c r="H442" i="1"/>
  <c r="G442" i="1"/>
  <c r="H441" i="1"/>
  <c r="G441" i="1"/>
  <c r="H440" i="1"/>
  <c r="G440" i="1"/>
  <c r="H438" i="1"/>
  <c r="G438" i="1"/>
  <c r="G437" i="1"/>
  <c r="H437" i="1"/>
  <c r="H436" i="1"/>
  <c r="G436" i="1"/>
  <c r="H435" i="1"/>
  <c r="G435" i="1"/>
  <c r="H433" i="1"/>
  <c r="G433" i="1"/>
  <c r="H432" i="1"/>
  <c r="G432" i="1"/>
  <c r="H430" i="1"/>
  <c r="G430" i="1"/>
  <c r="H429" i="1"/>
  <c r="G429" i="1"/>
  <c r="H428" i="1"/>
  <c r="G428" i="1"/>
  <c r="H427" i="1"/>
  <c r="G427" i="1"/>
  <c r="H416" i="1"/>
  <c r="G416" i="1"/>
  <c r="H415" i="1"/>
  <c r="G415" i="1"/>
  <c r="G414" i="1"/>
  <c r="H414" i="1"/>
  <c r="G411" i="1"/>
  <c r="H411" i="1"/>
  <c r="H410" i="1"/>
  <c r="G410" i="1"/>
  <c r="H409" i="1"/>
  <c r="G409" i="1"/>
  <c r="H408" i="1"/>
  <c r="G408" i="1"/>
  <c r="H406" i="1"/>
  <c r="G406" i="1"/>
  <c r="G404" i="1"/>
  <c r="H404" i="1"/>
  <c r="H403" i="1"/>
  <c r="G403" i="1"/>
  <c r="H400" i="1"/>
  <c r="G400" i="1"/>
  <c r="H399" i="1"/>
  <c r="G399" i="1"/>
  <c r="H398" i="1"/>
  <c r="G398" i="1"/>
  <c r="G397" i="1"/>
  <c r="H397" i="1"/>
  <c r="H395" i="1"/>
  <c r="G395" i="1"/>
  <c r="G394" i="1"/>
  <c r="H394" i="1"/>
  <c r="H392" i="1"/>
  <c r="G392" i="1"/>
  <c r="G391" i="1"/>
  <c r="H391" i="1"/>
  <c r="G390" i="1"/>
  <c r="H390" i="1"/>
  <c r="G389" i="1"/>
  <c r="H389" i="1"/>
  <c r="H387" i="1"/>
  <c r="G387" i="1"/>
  <c r="G386" i="1"/>
  <c r="H386" i="1"/>
  <c r="H385" i="1"/>
  <c r="G385" i="1"/>
  <c r="G384" i="1"/>
  <c r="H384" i="1"/>
  <c r="H382" i="1"/>
  <c r="G382" i="1"/>
  <c r="H381" i="1"/>
  <c r="G381" i="1"/>
  <c r="H380" i="1"/>
  <c r="G380" i="1"/>
  <c r="H379" i="1"/>
  <c r="G379" i="1"/>
  <c r="H378" i="1"/>
  <c r="G378" i="1"/>
  <c r="H377" i="1"/>
  <c r="G377" i="1"/>
  <c r="G376" i="1"/>
  <c r="H376" i="1"/>
  <c r="G375" i="1"/>
  <c r="H375" i="1"/>
  <c r="G373" i="1"/>
  <c r="H373" i="1"/>
  <c r="H372" i="1"/>
  <c r="G372" i="1"/>
  <c r="G371" i="1"/>
  <c r="H371" i="1"/>
  <c r="H370" i="1"/>
  <c r="G370" i="1"/>
  <c r="H367" i="1"/>
  <c r="G367" i="1"/>
  <c r="G366" i="1"/>
  <c r="H366" i="1"/>
  <c r="G365" i="1"/>
  <c r="H365" i="1"/>
  <c r="G364" i="1"/>
  <c r="H364" i="1"/>
  <c r="H363" i="1"/>
  <c r="G363" i="1"/>
  <c r="H362" i="1"/>
  <c r="G362" i="1"/>
  <c r="G360" i="1"/>
  <c r="H360" i="1"/>
  <c r="G359" i="1"/>
  <c r="H359" i="1"/>
  <c r="G358" i="1"/>
  <c r="H358" i="1"/>
  <c r="H354" i="1"/>
  <c r="G354" i="1"/>
  <c r="H352" i="1"/>
  <c r="G352" i="1"/>
  <c r="H351" i="1"/>
  <c r="G351" i="1"/>
  <c r="H348" i="1"/>
  <c r="G348" i="1"/>
  <c r="G347" i="1"/>
  <c r="H347" i="1"/>
  <c r="H346" i="1"/>
  <c r="G346" i="1"/>
  <c r="H345" i="1"/>
  <c r="G345" i="1"/>
  <c r="G343" i="1"/>
  <c r="H343" i="1"/>
  <c r="G342" i="1"/>
  <c r="H342" i="1"/>
  <c r="G340" i="1"/>
  <c r="H340" i="1"/>
  <c r="H339" i="1"/>
  <c r="G339" i="1"/>
  <c r="H338" i="1"/>
  <c r="G338" i="1"/>
  <c r="G337" i="1"/>
  <c r="H337" i="1"/>
  <c r="H335" i="1"/>
  <c r="G335" i="1"/>
  <c r="G334" i="1"/>
  <c r="H334" i="1"/>
  <c r="H333" i="1"/>
  <c r="G333" i="1"/>
  <c r="H332" i="1"/>
  <c r="G332" i="1"/>
  <c r="G330" i="1"/>
  <c r="H330" i="1"/>
  <c r="G329" i="1"/>
  <c r="H329" i="1"/>
  <c r="H328" i="1"/>
  <c r="G328" i="1"/>
  <c r="H327" i="1"/>
  <c r="G327" i="1"/>
  <c r="G326" i="1"/>
  <c r="H326" i="1"/>
  <c r="G325" i="1"/>
  <c r="H325" i="1"/>
  <c r="G324" i="1"/>
  <c r="H324" i="1"/>
  <c r="H323" i="1"/>
  <c r="G323" i="1"/>
  <c r="G321" i="1"/>
  <c r="H321" i="1"/>
  <c r="H320" i="1"/>
  <c r="G320" i="1"/>
  <c r="H319" i="1"/>
  <c r="G319" i="1"/>
  <c r="H318" i="1"/>
  <c r="G318" i="1"/>
  <c r="H315" i="1"/>
  <c r="G315" i="1"/>
  <c r="G314" i="1"/>
  <c r="H314" i="1"/>
  <c r="H313" i="1"/>
  <c r="G313" i="1"/>
  <c r="H312" i="1"/>
  <c r="G312" i="1"/>
  <c r="H311" i="1"/>
  <c r="G311" i="1"/>
  <c r="G310" i="1"/>
  <c r="H310" i="1"/>
  <c r="H308" i="1"/>
  <c r="G308" i="1"/>
  <c r="H307" i="1"/>
  <c r="G307" i="1"/>
  <c r="G306" i="1"/>
  <c r="H306" i="1"/>
  <c r="G305" i="1"/>
  <c r="H305" i="1"/>
  <c r="H302" i="1"/>
  <c r="G302" i="1"/>
  <c r="H301" i="1"/>
  <c r="G301" i="1"/>
  <c r="H300" i="1"/>
  <c r="G300" i="1"/>
  <c r="H299" i="1"/>
  <c r="G299" i="1"/>
  <c r="H298" i="1"/>
  <c r="G298" i="1"/>
  <c r="H294" i="1"/>
  <c r="G294" i="1"/>
  <c r="H293" i="1"/>
  <c r="G293" i="1"/>
  <c r="H292" i="1"/>
  <c r="G292" i="1"/>
  <c r="H291" i="1"/>
  <c r="G291" i="1"/>
  <c r="H290" i="1"/>
  <c r="G290" i="1"/>
  <c r="H289" i="1"/>
  <c r="G289" i="1"/>
  <c r="H288" i="1"/>
  <c r="G288" i="1"/>
  <c r="H287" i="1"/>
  <c r="G287" i="1"/>
  <c r="H286" i="1"/>
  <c r="G286" i="1"/>
  <c r="G285" i="1"/>
  <c r="H285" i="1"/>
  <c r="G284" i="1"/>
  <c r="H284" i="1"/>
  <c r="G283" i="1"/>
  <c r="H283" i="1"/>
  <c r="H282" i="1"/>
  <c r="G282" i="1"/>
  <c r="H281" i="1"/>
  <c r="G281" i="1"/>
  <c r="H280" i="1"/>
  <c r="G280" i="1"/>
  <c r="H279" i="1"/>
  <c r="G279" i="1"/>
  <c r="H278" i="1"/>
  <c r="G278" i="1"/>
  <c r="G277" i="1"/>
  <c r="H277" i="1"/>
  <c r="G276" i="1"/>
  <c r="H276" i="1"/>
  <c r="H275" i="1"/>
  <c r="G275" i="1"/>
  <c r="H274" i="1"/>
  <c r="G274" i="1"/>
  <c r="H273" i="1"/>
  <c r="G273" i="1"/>
  <c r="H272" i="1"/>
  <c r="G272" i="1"/>
  <c r="H271" i="1"/>
  <c r="G271" i="1"/>
  <c r="H270" i="1"/>
  <c r="G270" i="1"/>
  <c r="H268" i="1"/>
  <c r="G268" i="1"/>
  <c r="H267" i="1"/>
  <c r="G267" i="1"/>
  <c r="H266" i="1"/>
  <c r="G266" i="1"/>
  <c r="G265" i="1"/>
  <c r="H265" i="1"/>
  <c r="H264" i="1"/>
  <c r="G264" i="1"/>
  <c r="G263" i="1"/>
  <c r="H263" i="1"/>
  <c r="G262" i="1"/>
  <c r="H262" i="1"/>
  <c r="H261" i="1"/>
  <c r="G261" i="1"/>
  <c r="H260" i="1"/>
  <c r="G260" i="1"/>
  <c r="G259" i="1"/>
  <c r="H259" i="1"/>
  <c r="G257" i="1"/>
  <c r="H257" i="1"/>
  <c r="H256" i="1"/>
  <c r="G256" i="1"/>
  <c r="H255" i="1"/>
  <c r="G255" i="1"/>
  <c r="H254" i="1"/>
  <c r="G254" i="1"/>
  <c r="G253" i="1"/>
  <c r="H253" i="1"/>
  <c r="G252" i="1"/>
  <c r="H252" i="1"/>
  <c r="G251" i="1"/>
  <c r="H251" i="1"/>
  <c r="H250" i="1"/>
  <c r="G250" i="1"/>
  <c r="G249" i="1"/>
  <c r="H249" i="1"/>
  <c r="G248" i="1"/>
  <c r="H248" i="1"/>
  <c r="G247" i="1"/>
  <c r="H247" i="1"/>
  <c r="G246" i="1"/>
  <c r="H246" i="1"/>
  <c r="G245" i="1"/>
  <c r="H245" i="1"/>
  <c r="G244" i="1"/>
  <c r="H244" i="1"/>
  <c r="G243" i="1"/>
  <c r="H243" i="1"/>
  <c r="H242" i="1"/>
  <c r="G242" i="1"/>
  <c r="G241" i="1"/>
  <c r="H241" i="1"/>
  <c r="G240" i="1"/>
  <c r="H240" i="1"/>
  <c r="G239" i="1"/>
  <c r="H239" i="1"/>
  <c r="G238" i="1"/>
  <c r="H238" i="1"/>
  <c r="H237" i="1"/>
  <c r="G237" i="1"/>
  <c r="H236" i="1"/>
  <c r="G236" i="1"/>
  <c r="G235" i="1"/>
  <c r="H235" i="1"/>
  <c r="G234" i="1"/>
  <c r="H234" i="1"/>
  <c r="H233" i="1"/>
  <c r="G233" i="1"/>
  <c r="G232" i="1"/>
  <c r="H232" i="1"/>
  <c r="G231" i="1"/>
  <c r="H231" i="1"/>
  <c r="H230" i="1"/>
  <c r="G230" i="1"/>
  <c r="H229" i="1"/>
  <c r="G229" i="1"/>
  <c r="H228" i="1"/>
  <c r="G228" i="1"/>
  <c r="H227" i="1"/>
  <c r="G227" i="1"/>
  <c r="G225" i="1"/>
  <c r="H225" i="1"/>
  <c r="G224" i="1"/>
  <c r="H224" i="1"/>
  <c r="G223" i="1"/>
  <c r="H223" i="1"/>
  <c r="H222" i="1"/>
  <c r="G222" i="1"/>
  <c r="G221" i="1"/>
  <c r="H221" i="1"/>
  <c r="H220" i="1"/>
  <c r="G220" i="1"/>
  <c r="G219" i="1"/>
  <c r="H219" i="1"/>
  <c r="G218" i="1"/>
  <c r="H218" i="1"/>
  <c r="H216" i="1"/>
  <c r="G216" i="1"/>
  <c r="H215" i="1"/>
  <c r="G215" i="1"/>
  <c r="G214" i="1"/>
  <c r="H214" i="1"/>
  <c r="H213" i="1"/>
  <c r="G213" i="1"/>
  <c r="H212" i="1"/>
  <c r="G212" i="1"/>
  <c r="G211" i="1"/>
  <c r="H211" i="1"/>
  <c r="H210" i="1"/>
  <c r="G210" i="1"/>
  <c r="H209" i="1"/>
  <c r="G209" i="1"/>
  <c r="H208" i="1"/>
  <c r="G208" i="1"/>
  <c r="H207" i="1"/>
  <c r="G207" i="1"/>
  <c r="G206" i="1"/>
  <c r="H206" i="1"/>
  <c r="G205" i="1"/>
  <c r="H205" i="1"/>
  <c r="H204" i="1"/>
  <c r="G204" i="1"/>
  <c r="H203" i="1"/>
  <c r="G203" i="1"/>
  <c r="H202" i="1"/>
  <c r="G202" i="1"/>
  <c r="G201" i="1"/>
  <c r="H201" i="1"/>
  <c r="H200" i="1"/>
  <c r="G200" i="1"/>
  <c r="G199" i="1"/>
  <c r="H199" i="1"/>
  <c r="G197" i="1"/>
  <c r="H197" i="1"/>
  <c r="H196" i="1"/>
  <c r="G196" i="1"/>
  <c r="H195" i="1"/>
  <c r="G195" i="1"/>
  <c r="H194" i="1"/>
  <c r="G194" i="1"/>
  <c r="H193" i="1"/>
  <c r="G193" i="1"/>
  <c r="H192" i="1"/>
  <c r="G192" i="1"/>
  <c r="G191" i="1"/>
  <c r="H191" i="1"/>
  <c r="G190" i="1"/>
  <c r="H190" i="1"/>
  <c r="H189" i="1"/>
  <c r="G189" i="1"/>
  <c r="G188" i="1"/>
  <c r="H188" i="1"/>
  <c r="G187" i="1"/>
  <c r="H187" i="1"/>
  <c r="G186" i="1"/>
  <c r="H186" i="1"/>
  <c r="H185" i="1"/>
  <c r="G185" i="1"/>
  <c r="G184" i="1"/>
  <c r="H184" i="1"/>
  <c r="H183" i="1"/>
  <c r="G183" i="1"/>
  <c r="H182" i="1"/>
  <c r="G182" i="1"/>
  <c r="H181" i="1"/>
  <c r="G181" i="1"/>
  <c r="H180" i="1"/>
  <c r="G180" i="1"/>
  <c r="H179" i="1"/>
  <c r="G179" i="1"/>
  <c r="G178" i="1"/>
  <c r="H178" i="1"/>
  <c r="H177" i="1"/>
  <c r="G177" i="1"/>
  <c r="H176" i="1"/>
  <c r="G176" i="1"/>
  <c r="H175" i="1"/>
  <c r="G175" i="1"/>
  <c r="H174" i="1"/>
  <c r="G174" i="1"/>
  <c r="H173" i="1"/>
  <c r="G173" i="1"/>
  <c r="H172" i="1"/>
  <c r="G172" i="1"/>
  <c r="G171" i="1"/>
  <c r="H171" i="1"/>
  <c r="H170" i="1"/>
  <c r="G170" i="1"/>
  <c r="G168" i="1"/>
  <c r="H168" i="1"/>
  <c r="G167" i="1"/>
  <c r="H167" i="1"/>
  <c r="G166" i="1"/>
  <c r="H166" i="1"/>
  <c r="H165" i="1"/>
  <c r="G165" i="1"/>
  <c r="H164" i="1"/>
  <c r="G164" i="1"/>
  <c r="H163" i="1"/>
  <c r="G163" i="1"/>
  <c r="H162" i="1"/>
  <c r="G162" i="1"/>
  <c r="G161" i="1"/>
  <c r="H161" i="1"/>
  <c r="H159" i="1"/>
  <c r="G159" i="1"/>
  <c r="H158" i="1"/>
  <c r="G158" i="1"/>
  <c r="G157" i="1"/>
  <c r="H157" i="1"/>
  <c r="H156" i="1"/>
  <c r="G156" i="1"/>
  <c r="G155" i="1"/>
  <c r="H155" i="1"/>
  <c r="G154" i="1"/>
  <c r="H154" i="1"/>
  <c r="H153" i="1"/>
  <c r="G153" i="1"/>
  <c r="G152" i="1"/>
  <c r="H152" i="1"/>
  <c r="H151" i="1"/>
  <c r="G151" i="1"/>
  <c r="G150" i="1"/>
  <c r="H150" i="1"/>
  <c r="H147" i="1"/>
  <c r="G147" i="1"/>
  <c r="G146" i="1"/>
  <c r="H146" i="1"/>
  <c r="H145" i="1"/>
  <c r="G145" i="1"/>
  <c r="G144" i="1"/>
  <c r="H144" i="1"/>
  <c r="G143" i="1"/>
  <c r="H143" i="1"/>
  <c r="H142" i="1"/>
  <c r="G142" i="1"/>
  <c r="H141" i="1"/>
  <c r="G141" i="1"/>
  <c r="G140" i="1"/>
  <c r="H140" i="1"/>
  <c r="G139" i="1"/>
  <c r="H139" i="1"/>
  <c r="G138" i="1"/>
  <c r="H138" i="1"/>
  <c r="G137" i="1"/>
  <c r="H137" i="1"/>
  <c r="H135" i="1"/>
  <c r="G135" i="1"/>
  <c r="H134" i="1"/>
  <c r="G134" i="1"/>
  <c r="G133" i="1"/>
  <c r="H133" i="1"/>
  <c r="G132" i="1"/>
  <c r="H132" i="1"/>
  <c r="G131" i="1"/>
  <c r="H131" i="1"/>
  <c r="H130" i="1"/>
  <c r="G130" i="1"/>
  <c r="G129" i="1"/>
  <c r="H129" i="1"/>
  <c r="G128" i="1"/>
  <c r="H128" i="1"/>
  <c r="G127" i="1"/>
  <c r="H127" i="1"/>
  <c r="G126" i="1"/>
  <c r="H126" i="1"/>
  <c r="G125" i="1"/>
  <c r="H125" i="1"/>
  <c r="G124" i="1"/>
  <c r="H124" i="1"/>
  <c r="H123" i="1"/>
  <c r="G123" i="1"/>
  <c r="H122" i="1"/>
  <c r="G122" i="1"/>
  <c r="H120" i="1"/>
  <c r="G120" i="1"/>
  <c r="H119" i="1"/>
  <c r="G119" i="1"/>
  <c r="H118" i="1"/>
  <c r="G118" i="1"/>
  <c r="G117" i="1"/>
  <c r="H117" i="1"/>
  <c r="H116" i="1"/>
  <c r="G116" i="1"/>
  <c r="G115" i="1"/>
  <c r="H115" i="1"/>
  <c r="G114" i="1"/>
  <c r="H114" i="1"/>
  <c r="G113" i="1"/>
  <c r="H113" i="1"/>
  <c r="G112" i="1"/>
  <c r="H112" i="1"/>
  <c r="G111" i="1"/>
  <c r="H111" i="1"/>
  <c r="G110" i="1"/>
  <c r="H110" i="1"/>
  <c r="G109" i="1"/>
  <c r="H109" i="1"/>
  <c r="G108" i="1"/>
  <c r="H108" i="1"/>
  <c r="H107" i="1"/>
  <c r="G107" i="1"/>
  <c r="H106" i="1"/>
  <c r="G106" i="1"/>
  <c r="G105" i="1"/>
  <c r="H105" i="1"/>
  <c r="H104" i="1"/>
  <c r="G104" i="1"/>
  <c r="H103" i="1"/>
  <c r="G103" i="1"/>
  <c r="H101" i="1"/>
  <c r="G101" i="1"/>
  <c r="G100" i="1"/>
  <c r="H100" i="1"/>
  <c r="H99" i="1"/>
  <c r="G99" i="1"/>
  <c r="H98" i="1"/>
  <c r="G98" i="1"/>
  <c r="H97" i="1"/>
  <c r="G97" i="1"/>
  <c r="H96" i="1"/>
  <c r="G96" i="1"/>
  <c r="G95" i="1"/>
  <c r="H95" i="1"/>
  <c r="H94" i="1"/>
  <c r="G94" i="1"/>
  <c r="H93" i="1"/>
  <c r="G93" i="1"/>
  <c r="H92" i="1"/>
  <c r="G92" i="1"/>
  <c r="G91" i="1"/>
  <c r="H91" i="1"/>
  <c r="G90" i="1"/>
  <c r="H90" i="1"/>
  <c r="H89" i="1"/>
  <c r="G89" i="1"/>
  <c r="G88" i="1"/>
  <c r="H88" i="1"/>
  <c r="H87" i="1"/>
  <c r="G87" i="1"/>
  <c r="H86" i="1"/>
  <c r="G86" i="1"/>
  <c r="H85" i="1"/>
  <c r="G85" i="1"/>
  <c r="H84" i="1"/>
  <c r="G84" i="1"/>
  <c r="H83" i="1"/>
  <c r="G83" i="1"/>
  <c r="G82" i="1"/>
  <c r="H82" i="1"/>
  <c r="G81" i="1"/>
  <c r="H81" i="1"/>
  <c r="H80" i="1"/>
  <c r="G80" i="1"/>
  <c r="H79" i="1"/>
  <c r="G79" i="1"/>
  <c r="G77" i="1"/>
  <c r="H77" i="1"/>
  <c r="G76" i="1"/>
  <c r="H76" i="1"/>
  <c r="G75" i="1"/>
  <c r="H75" i="1"/>
  <c r="H74" i="1"/>
  <c r="G74" i="1"/>
  <c r="G73" i="1"/>
  <c r="H73" i="1"/>
  <c r="H72" i="1"/>
  <c r="G72" i="1"/>
  <c r="G71" i="1"/>
  <c r="H71" i="1"/>
  <c r="G70" i="1"/>
  <c r="H70" i="1"/>
  <c r="H69" i="1"/>
  <c r="G69" i="1"/>
  <c r="G68" i="1"/>
  <c r="H68" i="1"/>
  <c r="G67" i="1"/>
  <c r="H67" i="1"/>
  <c r="H66" i="1"/>
  <c r="G66" i="1"/>
  <c r="H65" i="1"/>
  <c r="G65" i="1"/>
  <c r="H64" i="1"/>
  <c r="G64" i="1"/>
  <c r="H63" i="1"/>
  <c r="G63" i="1"/>
  <c r="H62" i="1"/>
  <c r="G62" i="1"/>
  <c r="H60" i="1"/>
  <c r="G60" i="1"/>
  <c r="H59" i="1"/>
  <c r="G59" i="1"/>
  <c r="G58" i="1"/>
  <c r="H58" i="1"/>
  <c r="H57" i="1"/>
  <c r="G57" i="1"/>
  <c r="H56" i="1"/>
  <c r="G56" i="1"/>
  <c r="G55" i="1"/>
  <c r="H55" i="1"/>
  <c r="H54" i="1"/>
  <c r="G54" i="1"/>
  <c r="H53" i="1"/>
  <c r="G53" i="1"/>
  <c r="H51" i="1"/>
  <c r="G51" i="1"/>
  <c r="H50" i="1"/>
  <c r="G50" i="1"/>
  <c r="G49" i="1"/>
  <c r="H49" i="1"/>
  <c r="G48" i="1"/>
  <c r="H48" i="1"/>
  <c r="H47" i="1"/>
  <c r="G47" i="1"/>
  <c r="G46" i="1"/>
  <c r="H46" i="1"/>
  <c r="H44" i="1"/>
  <c r="G44" i="1"/>
  <c r="G43" i="1"/>
  <c r="H43" i="1"/>
  <c r="H42" i="1"/>
  <c r="G42" i="1"/>
  <c r="H41" i="1"/>
  <c r="G41" i="1"/>
  <c r="G40" i="1"/>
  <c r="H40" i="1"/>
  <c r="H39" i="1"/>
  <c r="G39" i="1"/>
  <c r="G38" i="1"/>
  <c r="H38" i="1"/>
  <c r="G37" i="1"/>
  <c r="H37" i="1"/>
  <c r="G36" i="1"/>
  <c r="H36" i="1"/>
  <c r="G35" i="1"/>
  <c r="H35" i="1"/>
  <c r="H34" i="1"/>
  <c r="G34" i="1"/>
  <c r="G33" i="1"/>
  <c r="H33" i="1"/>
  <c r="G32" i="1"/>
  <c r="H32" i="1"/>
  <c r="H31" i="1"/>
  <c r="G31" i="1"/>
  <c r="G30" i="1"/>
  <c r="H30" i="1"/>
  <c r="G29" i="1"/>
  <c r="H29" i="1"/>
  <c r="H28" i="1"/>
  <c r="G28" i="1"/>
  <c r="G27" i="1"/>
  <c r="H27" i="1"/>
  <c r="H26" i="1"/>
  <c r="G26" i="1"/>
  <c r="G25" i="1"/>
  <c r="H25" i="1"/>
  <c r="H24" i="1"/>
  <c r="G24" i="1"/>
  <c r="H23" i="1"/>
  <c r="G23" i="1"/>
  <c r="G22" i="1"/>
  <c r="H22" i="1"/>
  <c r="H21" i="1"/>
  <c r="G21" i="1"/>
  <c r="G20" i="1"/>
  <c r="H20" i="1"/>
  <c r="G19" i="1"/>
  <c r="H19" i="1"/>
  <c r="H18" i="1"/>
  <c r="G18" i="1"/>
  <c r="H17" i="1"/>
  <c r="G17" i="1"/>
  <c r="H16" i="1"/>
  <c r="G16" i="1"/>
  <c r="G15" i="1"/>
  <c r="H15" i="1"/>
  <c r="H14" i="1"/>
  <c r="G14" i="1"/>
  <c r="G13" i="1"/>
  <c r="H13" i="1"/>
  <c r="H12" i="1"/>
  <c r="G12" i="1"/>
  <c r="H11" i="1"/>
  <c r="G11" i="1"/>
  <c r="H10" i="1"/>
  <c r="G10" i="1"/>
  <c r="H9" i="1"/>
  <c r="G9" i="1"/>
  <c r="H8" i="1"/>
  <c r="G8" i="1"/>
  <c r="G7" i="1"/>
  <c r="H7" i="1"/>
  <c r="G6" i="1"/>
  <c r="H6" i="1"/>
  <c r="H5" i="1"/>
  <c r="G5" i="1"/>
  <c r="H4" i="1"/>
  <c r="G4" i="1"/>
  <c r="H35" i="3" l="1"/>
  <c r="C1571" i="1"/>
  <c r="I1576" i="1"/>
  <c r="I1570" i="1"/>
  <c r="I1568" i="1"/>
  <c r="I1566" i="1"/>
  <c r="I34" i="3"/>
  <c r="D1555" i="1"/>
  <c r="H34" i="3"/>
  <c r="C1555" i="1"/>
  <c r="I1564" i="1"/>
  <c r="I1562" i="1"/>
  <c r="I1558" i="1"/>
  <c r="I1551" i="1"/>
  <c r="I1554" i="1"/>
  <c r="I1548" i="1"/>
  <c r="E5" i="7"/>
  <c r="D1539" i="1"/>
  <c r="I1545" i="1"/>
  <c r="I1544" i="1"/>
  <c r="I1543" i="1"/>
  <c r="D5" i="7"/>
  <c r="C1539" i="1"/>
  <c r="F251" i="5"/>
  <c r="H25" i="3"/>
  <c r="C1255" i="1"/>
  <c r="C1628" i="1"/>
  <c r="D45" i="8"/>
  <c r="G1604" i="1"/>
  <c r="H1604" i="1"/>
  <c r="C1602" i="1"/>
  <c r="D44" i="8"/>
  <c r="I39" i="3" s="1"/>
  <c r="I28" i="3"/>
  <c r="D1431" i="1"/>
  <c r="I27" i="3"/>
  <c r="D1401" i="1"/>
  <c r="E141" i="6"/>
  <c r="D1537" i="1" s="1"/>
  <c r="H9" i="3" s="1"/>
  <c r="D269" i="1"/>
  <c r="F273" i="4"/>
  <c r="D258" i="1"/>
  <c r="F262" i="4"/>
  <c r="D226" i="1"/>
  <c r="F230" i="4"/>
  <c r="H217" i="1"/>
  <c r="G217" i="1"/>
  <c r="E152" i="4"/>
  <c r="D198" i="1"/>
  <c r="F202" i="4"/>
  <c r="C160" i="1"/>
  <c r="D152" i="4"/>
  <c r="H3" i="1"/>
  <c r="G3" i="1"/>
  <c r="D45" i="1"/>
  <c r="F49" i="4"/>
  <c r="D78" i="1"/>
  <c r="F82" i="4"/>
  <c r="F106" i="4"/>
  <c r="E6" i="4"/>
  <c r="D102" i="1"/>
  <c r="E180" i="9"/>
  <c r="B180" i="9" s="1"/>
  <c r="E535" i="4"/>
  <c r="D529" i="1" s="1"/>
  <c r="D623" i="1"/>
  <c r="E316" i="9"/>
  <c r="B316" i="9" s="1"/>
  <c r="E337" i="9"/>
  <c r="B337" i="9" s="1"/>
  <c r="D1259" i="1"/>
  <c r="F255" i="5"/>
  <c r="I25" i="3"/>
  <c r="D1255" i="1"/>
  <c r="H339" i="9"/>
  <c r="E339" i="9" s="1"/>
  <c r="B339" i="9" s="1"/>
  <c r="D1223" i="1"/>
  <c r="H338" i="9"/>
  <c r="E338" i="9" s="1"/>
  <c r="B338" i="9" s="1"/>
  <c r="D1207" i="1"/>
  <c r="E177" i="5"/>
  <c r="F178" i="5"/>
  <c r="D1182" i="1"/>
  <c r="H336" i="9"/>
  <c r="E336" i="9" s="1"/>
  <c r="B336" i="9" s="1"/>
  <c r="E315" i="9"/>
  <c r="B315" i="9" s="1"/>
  <c r="D1140" i="1"/>
  <c r="F135" i="5"/>
  <c r="E69" i="5"/>
  <c r="D1075" i="1"/>
  <c r="D1017" i="1"/>
  <c r="E7" i="5"/>
  <c r="D1012" i="1" s="1"/>
  <c r="E156" i="9"/>
  <c r="B156" i="9" s="1"/>
  <c r="D160" i="1"/>
  <c r="F164" i="4"/>
  <c r="H24" i="9"/>
  <c r="F153" i="4"/>
  <c r="G24" i="9"/>
  <c r="G149" i="1"/>
  <c r="H149" i="1"/>
  <c r="G136" i="1"/>
  <c r="H136" i="1"/>
  <c r="D121" i="1"/>
  <c r="F125" i="4"/>
  <c r="G1583" i="1"/>
  <c r="H1583" i="1"/>
  <c r="G1486" i="1"/>
  <c r="H1486" i="1"/>
  <c r="G1485" i="1"/>
  <c r="H1485" i="1"/>
  <c r="G1478" i="1"/>
  <c r="H1478" i="1"/>
  <c r="G1471" i="1"/>
  <c r="H1471" i="1"/>
  <c r="G1462" i="1"/>
  <c r="H1462" i="1"/>
  <c r="G1457" i="1"/>
  <c r="H1457" i="1"/>
  <c r="G1450" i="1"/>
  <c r="H1450" i="1"/>
  <c r="G1446" i="1"/>
  <c r="H1446" i="1"/>
  <c r="G1439" i="1"/>
  <c r="H1439" i="1"/>
  <c r="G1435" i="1"/>
  <c r="H1435" i="1"/>
  <c r="G1432" i="1"/>
  <c r="H1432" i="1"/>
  <c r="G1424" i="1"/>
  <c r="H1424" i="1"/>
  <c r="G1418" i="1"/>
  <c r="H1418" i="1"/>
  <c r="G1409" i="1"/>
  <c r="H1409" i="1"/>
  <c r="G1406" i="1"/>
  <c r="H1406" i="1"/>
  <c r="G1402" i="1"/>
  <c r="H1402" i="1"/>
  <c r="C1537" i="1"/>
  <c r="H31" i="3"/>
  <c r="G1301" i="1"/>
  <c r="H1301" i="1"/>
  <c r="G1300" i="1"/>
  <c r="H1300" i="1"/>
  <c r="G1295" i="1"/>
  <c r="H1295" i="1"/>
  <c r="G1281" i="1"/>
  <c r="H1281" i="1"/>
  <c r="G1278" i="1"/>
  <c r="H1278" i="1"/>
  <c r="G1268" i="1"/>
  <c r="H1268" i="1"/>
  <c r="G1264" i="1"/>
  <c r="H1264" i="1"/>
  <c r="G1260" i="1"/>
  <c r="H1260" i="1"/>
  <c r="G1259" i="1"/>
  <c r="H1259" i="1"/>
  <c r="G1256" i="1"/>
  <c r="H1256" i="1"/>
  <c r="G1252" i="1"/>
  <c r="H1252" i="1"/>
  <c r="G1241" i="1"/>
  <c r="H1241" i="1"/>
  <c r="G1224" i="1"/>
  <c r="H1224" i="1"/>
  <c r="G1215" i="1"/>
  <c r="H1215" i="1"/>
  <c r="G1208" i="1"/>
  <c r="H1208" i="1"/>
  <c r="G1201" i="1"/>
  <c r="H1201" i="1"/>
  <c r="G1190" i="1"/>
  <c r="H1190" i="1"/>
  <c r="G1185" i="1"/>
  <c r="H1185" i="1"/>
  <c r="G1176" i="1"/>
  <c r="H1176" i="1"/>
  <c r="G1170" i="1"/>
  <c r="H1170" i="1"/>
  <c r="G1155" i="1"/>
  <c r="H1155" i="1"/>
  <c r="G1152" i="1"/>
  <c r="H1152" i="1"/>
  <c r="G1148" i="1"/>
  <c r="H1148" i="1"/>
  <c r="G1141" i="1"/>
  <c r="H1141" i="1"/>
  <c r="G1132" i="1"/>
  <c r="H1132" i="1"/>
  <c r="G1125" i="1"/>
  <c r="H1125" i="1"/>
  <c r="G1124" i="1"/>
  <c r="H1124" i="1"/>
  <c r="G1112" i="1"/>
  <c r="H1112" i="1"/>
  <c r="H1094" i="1"/>
  <c r="G1094" i="1"/>
  <c r="G1093" i="1"/>
  <c r="H1093" i="1"/>
  <c r="G1087" i="1"/>
  <c r="H1087" i="1"/>
  <c r="H1081" i="1"/>
  <c r="G1081" i="1"/>
  <c r="H1076" i="1"/>
  <c r="G1076" i="1"/>
  <c r="G1068" i="1"/>
  <c r="H1068" i="1"/>
  <c r="G1061" i="1"/>
  <c r="H1061" i="1"/>
  <c r="H1057" i="1"/>
  <c r="G1057" i="1"/>
  <c r="G1050" i="1"/>
  <c r="H1050" i="1"/>
  <c r="G1046" i="1"/>
  <c r="H1046" i="1"/>
  <c r="G1040" i="1"/>
  <c r="H1040" i="1"/>
  <c r="G1034" i="1"/>
  <c r="H1034" i="1"/>
  <c r="G1024" i="1"/>
  <c r="H1024" i="1"/>
  <c r="C1017" i="1"/>
  <c r="D7" i="5"/>
  <c r="F12" i="5"/>
  <c r="H1018" i="1"/>
  <c r="G1018" i="1"/>
  <c r="H1013" i="1"/>
  <c r="G1013" i="1"/>
  <c r="G649" i="1"/>
  <c r="H649" i="1"/>
  <c r="G630" i="1"/>
  <c r="H630" i="1"/>
  <c r="G627" i="1"/>
  <c r="H627" i="1"/>
  <c r="G624" i="1"/>
  <c r="H624"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E430" i="4"/>
  <c r="D425" i="1"/>
  <c r="G426" i="1"/>
  <c r="H426" i="1"/>
  <c r="F430" i="4"/>
  <c r="C424" i="1"/>
  <c r="D639" i="4"/>
  <c r="G423" i="1"/>
  <c r="H423" i="1"/>
  <c r="F648" i="4"/>
  <c r="C642" i="1"/>
  <c r="G422" i="1"/>
  <c r="H422" i="1"/>
  <c r="F647" i="4"/>
  <c r="C641" i="1"/>
  <c r="G421" i="1"/>
  <c r="H421" i="1"/>
  <c r="G407" i="1"/>
  <c r="H407" i="1"/>
  <c r="G405" i="1"/>
  <c r="H405" i="1"/>
  <c r="G402" i="1"/>
  <c r="H402" i="1"/>
  <c r="G401" i="1"/>
  <c r="H401" i="1"/>
  <c r="G396" i="1"/>
  <c r="H396" i="1"/>
  <c r="G393" i="1"/>
  <c r="H393" i="1"/>
  <c r="G388" i="1"/>
  <c r="H388" i="1"/>
  <c r="G383" i="1"/>
  <c r="H383" i="1"/>
  <c r="G374" i="1"/>
  <c r="H374" i="1"/>
  <c r="F373" i="4"/>
  <c r="C368" i="1"/>
  <c r="G369" i="1"/>
  <c r="H369" i="1"/>
  <c r="G361" i="1"/>
  <c r="H361" i="1"/>
  <c r="E360" i="4"/>
  <c r="F360" i="4" s="1"/>
  <c r="D356" i="1"/>
  <c r="G357" i="1"/>
  <c r="H357" i="1"/>
  <c r="C355" i="1"/>
  <c r="G353" i="1"/>
  <c r="H353" i="1"/>
  <c r="G350" i="1"/>
  <c r="H350" i="1"/>
  <c r="G349" i="1"/>
  <c r="H349" i="1"/>
  <c r="G344" i="1"/>
  <c r="H344" i="1"/>
  <c r="H341" i="1"/>
  <c r="G341" i="1"/>
  <c r="H336" i="1"/>
  <c r="G336" i="1"/>
  <c r="G331" i="1"/>
  <c r="H331" i="1"/>
  <c r="G322" i="1"/>
  <c r="H322" i="1"/>
  <c r="G317" i="1"/>
  <c r="H317" i="1"/>
  <c r="G316" i="1"/>
  <c r="H316" i="1"/>
  <c r="D304" i="1"/>
  <c r="E308" i="4"/>
  <c r="F309" i="4"/>
  <c r="C304" i="1"/>
  <c r="D308" i="4"/>
  <c r="D418" i="4" s="1"/>
  <c r="G309" i="1"/>
  <c r="H309" i="1"/>
  <c r="I1581" i="1"/>
  <c r="I1579" i="1"/>
  <c r="I1573" i="1"/>
  <c r="I1569" i="1"/>
  <c r="I1567" i="1"/>
  <c r="I1560" i="1"/>
  <c r="I1546" i="1"/>
  <c r="I1542" i="1"/>
  <c r="H1571" i="1" l="1"/>
  <c r="G1571" i="1"/>
  <c r="H1555" i="1"/>
  <c r="G1555" i="1"/>
  <c r="I33" i="3"/>
  <c r="D1538" i="1"/>
  <c r="C1538" i="1"/>
  <c r="G346" i="9"/>
  <c r="E346" i="9" s="1"/>
  <c r="H33" i="3"/>
  <c r="H1539" i="1"/>
  <c r="G1539" i="1"/>
  <c r="I40" i="3"/>
  <c r="C1622" i="1"/>
  <c r="H1628" i="1"/>
  <c r="G1628" i="1"/>
  <c r="G343" i="9"/>
  <c r="E343" i="9" s="1"/>
  <c r="G344" i="9"/>
  <c r="E344" i="9" s="1"/>
  <c r="B344" i="9" s="1"/>
  <c r="K1481" i="9"/>
  <c r="C1621" i="1"/>
  <c r="H1602" i="1"/>
  <c r="G1602" i="1"/>
  <c r="H1431" i="1"/>
  <c r="G1431" i="1"/>
  <c r="G1401" i="1"/>
  <c r="H1401" i="1"/>
  <c r="G348" i="9"/>
  <c r="E348" i="9" s="1"/>
  <c r="F141" i="6"/>
  <c r="I31" i="3"/>
  <c r="G356" i="1"/>
  <c r="H356" i="1"/>
  <c r="G269" i="1"/>
  <c r="H269" i="1"/>
  <c r="H258" i="1"/>
  <c r="G258" i="1"/>
  <c r="H226" i="1"/>
  <c r="G226" i="1"/>
  <c r="E299" i="4"/>
  <c r="I18" i="3"/>
  <c r="D148" i="1"/>
  <c r="H198" i="1"/>
  <c r="G198" i="1"/>
  <c r="D299" i="4"/>
  <c r="F152" i="4"/>
  <c r="C148" i="1"/>
  <c r="H18" i="3"/>
  <c r="G45" i="1"/>
  <c r="H45" i="1"/>
  <c r="G78" i="1"/>
  <c r="H78" i="1"/>
  <c r="G102" i="1"/>
  <c r="H102" i="1"/>
  <c r="F6" i="4"/>
  <c r="D2" i="1"/>
  <c r="I17" i="3"/>
  <c r="G425" i="1"/>
  <c r="H425" i="1"/>
  <c r="G529" i="1"/>
  <c r="H529" i="1"/>
  <c r="G623" i="1"/>
  <c r="H623" i="1"/>
  <c r="E24" i="9"/>
  <c r="B24" i="9" s="1"/>
  <c r="H1255" i="1"/>
  <c r="G1255" i="1"/>
  <c r="G1223" i="1"/>
  <c r="H1223" i="1"/>
  <c r="G1207" i="1"/>
  <c r="H1207" i="1"/>
  <c r="E176" i="5"/>
  <c r="D1181" i="1"/>
  <c r="I24" i="3"/>
  <c r="H19" i="9"/>
  <c r="E19" i="9" s="1"/>
  <c r="B19" i="9" s="1"/>
  <c r="F177" i="5"/>
  <c r="G1182" i="1"/>
  <c r="H1182" i="1"/>
  <c r="G1140" i="1"/>
  <c r="H1140" i="1"/>
  <c r="F69" i="5"/>
  <c r="I23" i="3"/>
  <c r="D1074" i="1"/>
  <c r="G1075" i="1"/>
  <c r="H1075" i="1"/>
  <c r="I22" i="3"/>
  <c r="E6" i="5"/>
  <c r="G160" i="1"/>
  <c r="H160" i="1"/>
  <c r="G121" i="1"/>
  <c r="H121" i="1"/>
  <c r="G1537" i="1"/>
  <c r="H1537" i="1"/>
  <c r="K3" i="9"/>
  <c r="G1017" i="1"/>
  <c r="H1017" i="1"/>
  <c r="F7" i="5"/>
  <c r="C1012" i="1"/>
  <c r="H22" i="3"/>
  <c r="D6" i="5"/>
  <c r="E640" i="4"/>
  <c r="D634" i="1" s="1"/>
  <c r="D424" i="1"/>
  <c r="E639" i="4"/>
  <c r="D633" i="1" s="1"/>
  <c r="F639" i="4"/>
  <c r="C633" i="1"/>
  <c r="G642" i="1"/>
  <c r="H642" i="1"/>
  <c r="G641" i="1"/>
  <c r="H641" i="1"/>
  <c r="G368" i="1"/>
  <c r="H368" i="1"/>
  <c r="D355" i="1"/>
  <c r="E418" i="4"/>
  <c r="C413" i="1"/>
  <c r="E417" i="4"/>
  <c r="D412" i="1" s="1"/>
  <c r="E422" i="4"/>
  <c r="D303" i="1"/>
  <c r="G304" i="1"/>
  <c r="H304" i="1"/>
  <c r="F308" i="4"/>
  <c r="D422" i="4"/>
  <c r="D417" i="4"/>
  <c r="C303" i="1"/>
  <c r="H1538" i="1" l="1"/>
  <c r="G1538" i="1"/>
  <c r="E345" i="9"/>
  <c r="I10" i="3" s="1"/>
  <c r="B346" i="9"/>
  <c r="G1622" i="1"/>
  <c r="H1622" i="1"/>
  <c r="B343" i="9"/>
  <c r="E342" i="9"/>
  <c r="H11" i="3"/>
  <c r="N3" i="9" s="1"/>
  <c r="H1621" i="1"/>
  <c r="G1621" i="1"/>
  <c r="B348" i="9"/>
  <c r="E347" i="9"/>
  <c r="I9" i="3" s="1"/>
  <c r="F299" i="4"/>
  <c r="E301" i="4"/>
  <c r="D297" i="1" s="1"/>
  <c r="E300" i="4"/>
  <c r="D296" i="1" s="1"/>
  <c r="D295" i="1"/>
  <c r="E423" i="4"/>
  <c r="D300" i="4"/>
  <c r="D423" i="4"/>
  <c r="D424" i="4" s="1"/>
  <c r="C295" i="1"/>
  <c r="D301" i="4"/>
  <c r="H148" i="1"/>
  <c r="G148" i="1"/>
  <c r="H2" i="1"/>
  <c r="G2" i="1"/>
  <c r="G424" i="1"/>
  <c r="H424" i="1"/>
  <c r="H634" i="1"/>
  <c r="G634" i="1"/>
  <c r="D1180" i="1"/>
  <c r="F176" i="5"/>
  <c r="H1181" i="1"/>
  <c r="G1181" i="1"/>
  <c r="H1074" i="1"/>
  <c r="G1074" i="1"/>
  <c r="D1011" i="1"/>
  <c r="H299" i="9"/>
  <c r="G1012" i="1"/>
  <c r="H1012" i="1"/>
  <c r="F6" i="5"/>
  <c r="G299" i="9"/>
  <c r="G306" i="9"/>
  <c r="E306" i="9" s="1"/>
  <c r="B306" i="9" s="1"/>
  <c r="C1011" i="1"/>
  <c r="G633" i="1"/>
  <c r="H633" i="1"/>
  <c r="D417" i="1"/>
  <c r="E643" i="4"/>
  <c r="F422" i="4"/>
  <c r="D643" i="4"/>
  <c r="C417" i="1"/>
  <c r="C412" i="1"/>
  <c r="F417" i="4"/>
  <c r="G303" i="1"/>
  <c r="H303" i="1"/>
  <c r="G355" i="1"/>
  <c r="H355" i="1"/>
  <c r="D413" i="1"/>
  <c r="F418" i="4"/>
  <c r="I11" i="3" l="1"/>
  <c r="E644" i="4"/>
  <c r="D418" i="1"/>
  <c r="E424" i="4"/>
  <c r="E425" i="4"/>
  <c r="D420" i="1" s="1"/>
  <c r="H20" i="9"/>
  <c r="D425" i="4"/>
  <c r="D644" i="4"/>
  <c r="D645" i="4" s="1"/>
  <c r="C418" i="1"/>
  <c r="G20" i="9"/>
  <c r="F423" i="4"/>
  <c r="C297" i="1"/>
  <c r="F301" i="4"/>
  <c r="C296" i="1"/>
  <c r="F300" i="4"/>
  <c r="H295" i="1"/>
  <c r="G295" i="1"/>
  <c r="H1180" i="1"/>
  <c r="G1180" i="1"/>
  <c r="E299" i="9"/>
  <c r="B299" i="9" s="1"/>
  <c r="H413" i="1"/>
  <c r="G413" i="1"/>
  <c r="H1011" i="1"/>
  <c r="H8" i="3"/>
  <c r="G1011" i="1"/>
  <c r="D637" i="1"/>
  <c r="F643" i="4"/>
  <c r="C637" i="1"/>
  <c r="C419" i="1"/>
  <c r="G417" i="1"/>
  <c r="H417" i="1"/>
  <c r="G412" i="1"/>
  <c r="H412" i="1"/>
  <c r="E20" i="9" l="1"/>
  <c r="B20" i="9" s="1"/>
  <c r="E646" i="4"/>
  <c r="D638" i="1"/>
  <c r="E645" i="4"/>
  <c r="D419" i="1"/>
  <c r="F424" i="4"/>
  <c r="G296" i="1"/>
  <c r="H296" i="1"/>
  <c r="C420" i="1"/>
  <c r="F425" i="4"/>
  <c r="C638" i="1"/>
  <c r="D646" i="4"/>
  <c r="D649" i="4" s="1"/>
  <c r="F644" i="4"/>
  <c r="G297" i="1"/>
  <c r="H297" i="1"/>
  <c r="G418" i="1"/>
  <c r="H418" i="1"/>
  <c r="M3" i="9"/>
  <c r="C639" i="1"/>
  <c r="G637" i="1"/>
  <c r="H637" i="1"/>
  <c r="G419" i="1" l="1"/>
  <c r="H419" i="1"/>
  <c r="E650" i="4"/>
  <c r="D640" i="1"/>
  <c r="E649" i="4"/>
  <c r="F645" i="4"/>
  <c r="D639" i="1"/>
  <c r="H420" i="1"/>
  <c r="G420" i="1"/>
  <c r="C640" i="1"/>
  <c r="D650" i="4"/>
  <c r="F646" i="4"/>
  <c r="G638" i="1"/>
  <c r="H638" i="1"/>
  <c r="G334" i="9"/>
  <c r="H334" i="9"/>
  <c r="C643" i="1"/>
  <c r="H19" i="3"/>
  <c r="G639" i="1" l="1"/>
  <c r="H639" i="1"/>
  <c r="D644" i="1"/>
  <c r="I20" i="3"/>
  <c r="D643" i="1"/>
  <c r="I19" i="3"/>
  <c r="F649" i="4"/>
  <c r="G297" i="9"/>
  <c r="E297" i="9" s="1"/>
  <c r="B297" i="9" s="1"/>
  <c r="C644" i="1"/>
  <c r="H20" i="3"/>
  <c r="F650" i="4"/>
  <c r="G640" i="1"/>
  <c r="H640" i="1"/>
  <c r="E334" i="9"/>
  <c r="G643" i="1" l="1"/>
  <c r="H643" i="1"/>
  <c r="H7" i="3"/>
  <c r="J3" i="9" s="1"/>
  <c r="G644" i="1"/>
  <c r="H644" i="1"/>
  <c r="B334" i="9"/>
  <c r="E298" i="9"/>
  <c r="I8" i="3" s="1"/>
  <c r="I9" i="9" l="1"/>
  <c r="G21" i="9"/>
  <c r="G22" i="9"/>
  <c r="J17" i="9"/>
  <c r="H17" i="9"/>
  <c r="G17" i="9"/>
  <c r="L16" i="9"/>
  <c r="G16" i="9"/>
  <c r="M15" i="9"/>
  <c r="L15" i="9"/>
  <c r="H15" i="9"/>
  <c r="H22" i="9"/>
  <c r="H21" i="9"/>
  <c r="G15" i="9"/>
  <c r="J10" i="9"/>
  <c r="I11" i="9"/>
  <c r="J12" i="9"/>
  <c r="K12" i="9"/>
  <c r="J13" i="9"/>
  <c r="K13" i="9"/>
  <c r="I5" i="9"/>
  <c r="I6" i="9"/>
  <c r="K7" i="9"/>
  <c r="I8" i="9"/>
  <c r="J9" i="9"/>
  <c r="M16" i="9"/>
  <c r="K10" i="9"/>
  <c r="K11" i="9"/>
  <c r="I12" i="9"/>
  <c r="J5" i="9"/>
  <c r="K5" i="9"/>
  <c r="K6" i="9"/>
  <c r="J7" i="9"/>
  <c r="J8" i="9"/>
  <c r="J11" i="9"/>
  <c r="I13" i="9"/>
  <c r="I7" i="9"/>
  <c r="K8" i="9"/>
  <c r="J6" i="9"/>
  <c r="H16" i="9"/>
  <c r="I17" i="9"/>
  <c r="K9" i="9"/>
  <c r="G18" i="9"/>
  <c r="H18" i="9"/>
  <c r="L293" i="9"/>
  <c r="F293" i="9" s="1"/>
  <c r="G295" i="9"/>
  <c r="H295" i="9"/>
  <c r="E5" i="9" l="1"/>
  <c r="B5" i="9" s="1"/>
  <c r="E21" i="9"/>
  <c r="B21" i="9" s="1"/>
  <c r="F16" i="9"/>
  <c r="E6" i="9"/>
  <c r="B6" i="9" s="1"/>
  <c r="E22" i="9"/>
  <c r="B22" i="9" s="1"/>
  <c r="E15" i="9"/>
  <c r="E13" i="9"/>
  <c r="B13" i="9" s="1"/>
  <c r="E10" i="9"/>
  <c r="B10" i="9" s="1"/>
  <c r="E11" i="9"/>
  <c r="B11" i="9" s="1"/>
  <c r="E12" i="9"/>
  <c r="B12" i="9" s="1"/>
  <c r="E8" i="9"/>
  <c r="B8" i="9" s="1"/>
  <c r="E7" i="9"/>
  <c r="B7" i="9" s="1"/>
  <c r="E18" i="9"/>
  <c r="B18" i="9" s="1"/>
  <c r="E295" i="9"/>
  <c r="F15" i="9"/>
  <c r="E16" i="9"/>
  <c r="E9" i="9"/>
  <c r="E17" i="9"/>
  <c r="B17" i="9" s="1"/>
  <c r="F23" i="9"/>
  <c r="B293" i="9"/>
  <c r="B295" i="9" l="1"/>
  <c r="E23" i="9"/>
  <c r="I7" i="3" s="1"/>
  <c r="F14" i="9"/>
  <c r="F3" i="9" s="1"/>
  <c r="B15" i="9"/>
  <c r="B16" i="9"/>
  <c r="E14" i="9"/>
  <c r="I13" i="3" s="1"/>
  <c r="B9" i="9"/>
  <c r="E4" i="9"/>
  <c r="E3" i="9" l="1"/>
</calcChain>
</file>

<file path=xl/sharedStrings.xml><?xml version="1.0" encoding="utf-8"?>
<sst xmlns="http://schemas.openxmlformats.org/spreadsheetml/2006/main" count="4733" uniqueCount="3656">
  <si>
    <t>Obveznik:</t>
  </si>
  <si>
    <t>1812 - Sveučilište u Zagrebu FAKULTET PROMETNIH ZNANOSTI</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</si>
  <si>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</si>
  <si>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</si>
  <si>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</si>
  <si>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</si>
  <si>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</si>
  <si>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</si>
  <si>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</si>
  <si>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</si>
  <si>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</si>
  <si>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</si>
  <si>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</si>
  <si>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</si>
  <si>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</si>
  <si>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</si>
  <si>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</si>
  <si>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</si>
  <si>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</si>
  <si>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</si>
  <si>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</si>
  <si>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</si>
  <si>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</si>
  <si>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</si>
  <si>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</si>
  <si>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</si>
  <si>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</si>
  <si>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</si>
  <si>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</si>
  <si>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</si>
  <si>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</si>
  <si>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</si>
  <si>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</si>
  <si>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</si>
  <si>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</si>
  <si>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</si>
  <si>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</si>
  <si>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</si>
  <si>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</si>
  <si>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</si>
  <si>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</si>
  <si>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</si>
  <si>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</si>
  <si>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</si>
  <si>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</si>
  <si>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</si>
  <si>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</si>
  <si>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</si>
  <si>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</si>
  <si>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</si>
  <si>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</si>
  <si>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</si>
  <si>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</si>
  <si>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</si>
  <si>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</si>
  <si>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</si>
  <si>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</si>
  <si>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</si>
  <si>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</si>
  <si>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</si>
  <si>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</si>
  <si>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</si>
  <si>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</si>
  <si>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</si>
  <si>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</si>
  <si>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</si>
  <si>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</si>
  <si>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</si>
  <si>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</si>
  <si>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</si>
  <si>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</si>
  <si>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</si>
  <si>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</si>
  <si>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</si>
  <si>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</si>
  <si>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</si>
  <si>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</si>
  <si>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</si>
  <si>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</si>
  <si>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</si>
  <si>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</si>
  <si>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</si>
  <si>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</si>
  <si>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</si>
  <si>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</si>
  <si>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</si>
  <si>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</si>
  <si>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</si>
  <si>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</si>
  <si>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</si>
  <si>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</si>
  <si>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</si>
  <si>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</si>
  <si>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</si>
  <si>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</si>
  <si>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</si>
  <si>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</si>
  <si>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</si>
  <si>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</si>
  <si>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</si>
  <si>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</si>
  <si>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</si>
  <si>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</si>
  <si>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</si>
  <si>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</si>
  <si>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</si>
  <si>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</si>
  <si>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</si>
  <si>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</si>
  <si>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</si>
  <si>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</si>
  <si>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</si>
  <si>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</si>
  <si>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</si>
  <si>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</si>
  <si>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</si>
  <si>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</si>
  <si>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</si>
  <si>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</si>
  <si>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</si>
  <si>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</si>
  <si>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</si>
  <si>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</si>
  <si>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</si>
  <si>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</si>
  <si>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</si>
  <si>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</si>
  <si>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</si>
  <si>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</si>
  <si>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</si>
  <si>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</si>
  <si>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</si>
  <si>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</si>
  <si>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</si>
  <si>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</si>
  <si>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</si>
  <si>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</si>
  <si>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</si>
  <si>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</si>
  <si>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</si>
  <si>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</si>
  <si>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</si>
  <si>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</si>
  <si>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</si>
  <si>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</si>
  <si>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</si>
  <si>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</si>
  <si>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</si>
  <si>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</si>
  <si>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</si>
  <si>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</si>
  <si>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</si>
  <si>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</si>
  <si>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</si>
  <si>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</si>
  <si>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</si>
  <si>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</si>
  <si>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</si>
  <si>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</si>
  <si>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</si>
  <si>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</si>
  <si>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</si>
  <si>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</si>
  <si>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</si>
  <si>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</si>
  <si>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</si>
  <si>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</si>
  <si>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</si>
  <si>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</si>
  <si>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</si>
  <si>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</si>
  <si>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</si>
  <si>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</si>
  <si>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</si>
  <si>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</si>
  <si>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</si>
  <si>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</si>
  <si>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</si>
  <si>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</si>
  <si>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</si>
  <si>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</si>
  <si>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</si>
  <si>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</si>
  <si>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</si>
  <si>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</si>
  <si>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</si>
  <si>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</si>
  <si>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</si>
  <si>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</si>
  <si>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</si>
  <si>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</si>
  <si>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</si>
  <si>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</si>
  <si>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</si>
  <si>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</si>
  <si>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</si>
  <si>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</si>
  <si>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</si>
  <si>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</si>
  <si>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</si>
  <si>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</si>
  <si>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</si>
  <si>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</si>
  <si>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</si>
  <si>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</si>
  <si>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</si>
  <si>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</si>
  <si>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</si>
  <si>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</si>
  <si>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</si>
  <si>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</si>
  <si>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</si>
  <si>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</si>
  <si>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</si>
  <si>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</si>
  <si>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</si>
  <si>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</si>
  <si>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</si>
  <si>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</si>
  <si>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</si>
  <si>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</si>
  <si>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</si>
  <si>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</si>
  <si>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</si>
  <si>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</si>
  <si>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</si>
  <si>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</si>
  <si>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</si>
  <si>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</si>
  <si>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</si>
  <si>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</si>
  <si>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</si>
  <si>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</si>
  <si>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</si>
  <si>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</si>
  <si>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</si>
  <si>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</si>
  <si>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</si>
  <si>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</si>
  <si>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</si>
  <si>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</si>
  <si>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</si>
  <si>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</si>
  <si>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</si>
  <si>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</si>
  <si>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</si>
  <si>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</si>
  <si>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</si>
  <si>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</si>
  <si>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</si>
  <si>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</si>
  <si>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</si>
  <si>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</si>
  <si>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</si>
  <si>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</si>
  <si>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</si>
  <si>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</si>
  <si>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</si>
  <si>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</si>
  <si>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</si>
  <si>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</si>
  <si>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</si>
  <si>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</si>
  <si>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</si>
  <si>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</si>
  <si>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</si>
  <si>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</si>
  <si>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</si>
  <si>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</si>
  <si>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</si>
  <si>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</si>
  <si>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</si>
  <si>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</si>
  <si>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</si>
  <si>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</si>
  <si>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</si>
  <si>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</si>
  <si>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</si>
  <si>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</si>
  <si>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</si>
  <si>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</si>
  <si>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</si>
  <si>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</si>
  <si>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</si>
  <si>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</si>
  <si>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</si>
  <si>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</si>
  <si>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</si>
  <si>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</si>
  <si>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</si>
  <si>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</si>
  <si>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</si>
  <si>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</si>
  <si>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</si>
  <si>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</si>
  <si>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</si>
  <si>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</si>
  <si>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</si>
  <si>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</si>
  <si>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</si>
  <si>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</si>
  <si>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</si>
  <si>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</si>
  <si>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</si>
  <si>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</si>
  <si>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</si>
  <si>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</si>
  <si>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</si>
  <si>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</si>
  <si>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</si>
  <si>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</si>
  <si>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</si>
  <si>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</si>
  <si>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</si>
  <si>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</si>
  <si>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</si>
  <si>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</si>
  <si>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</si>
  <si>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</si>
  <si>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</si>
  <si>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</si>
  <si>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</si>
  <si>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</si>
  <si>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</si>
  <si>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</si>
  <si>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</si>
  <si>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</si>
  <si>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</si>
  <si>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</si>
  <si>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</si>
  <si>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</si>
  <si>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</si>
  <si>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</si>
  <si>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</si>
  <si>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</si>
  <si>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</si>
  <si>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</si>
  <si>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</si>
  <si>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</si>
  <si>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</si>
  <si>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</si>
  <si>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</si>
  <si>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</si>
  <si>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</si>
  <si>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</si>
  <si>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</si>
  <si>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</si>
  <si>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</si>
  <si>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</si>
  <si>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</si>
  <si>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</si>
  <si>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</si>
  <si>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</si>
  <si>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</si>
  <si>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</si>
  <si>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</si>
  <si>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</si>
  <si>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</si>
  <si>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</si>
  <si>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</si>
  <si>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</si>
  <si>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</si>
  <si>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</si>
  <si>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</si>
  <si>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</si>
  <si>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</si>
  <si>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</si>
  <si>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</si>
  <si>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</si>
  <si>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</si>
  <si>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</si>
  <si>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</si>
  <si>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</si>
  <si>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</si>
  <si>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</si>
  <si>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</si>
  <si>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</si>
  <si>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</si>
  <si>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</si>
  <si>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</si>
  <si>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</si>
  <si>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</si>
  <si>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</si>
  <si>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</si>
  <si>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</si>
  <si>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</si>
  <si>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</si>
  <si>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</si>
  <si>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</si>
  <si>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</si>
  <si>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</si>
  <si>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</si>
  <si>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</si>
  <si>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</si>
  <si>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</si>
  <si>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</si>
  <si>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</si>
  <si>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</si>
  <si>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</si>
  <si>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</si>
  <si>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</si>
  <si>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</si>
  <si>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</si>
  <si>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</si>
  <si>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</si>
  <si>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</si>
  <si>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</si>
  <si>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</si>
  <si>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</si>
  <si>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</si>
  <si>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</si>
  <si>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</si>
  <si>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</si>
  <si>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</si>
  <si>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</si>
  <si>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</si>
  <si>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</si>
  <si>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</si>
  <si>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</si>
  <si>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</si>
  <si>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</si>
  <si>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</si>
  <si>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</si>
  <si>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</si>
  <si>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</si>
  <si>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</si>
  <si>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</si>
  <si>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</si>
  <si>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</si>
  <si>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</si>
  <si>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</si>
  <si>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</si>
  <si>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</si>
  <si>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</si>
  <si>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</si>
  <si>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</si>
  <si>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</si>
  <si>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</si>
  <si>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</si>
  <si>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</si>
  <si>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</si>
  <si>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</si>
  <si>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</si>
  <si>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</si>
  <si>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</si>
  <si>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</si>
  <si>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</si>
  <si>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</si>
  <si>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</si>
  <si>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</si>
  <si>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</si>
  <si>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</si>
  <si>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</si>
  <si>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</si>
  <si>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</si>
  <si>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</si>
  <si>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</si>
  <si>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</si>
  <si>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</si>
  <si>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</si>
  <si>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</si>
  <si>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</si>
  <si>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</si>
  <si>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</si>
  <si>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</si>
  <si>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</si>
  <si>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</si>
  <si>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</si>
  <si>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</si>
  <si>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</si>
  <si>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</si>
  <si>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</si>
  <si>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</si>
  <si>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</si>
  <si>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</si>
  <si>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</si>
  <si>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</si>
  <si>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</si>
  <si>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</si>
  <si>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</si>
  <si>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</si>
  <si>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</si>
  <si>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</si>
  <si>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</si>
  <si>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</si>
  <si>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</si>
  <si>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</si>
  <si>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</si>
  <si>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</si>
  <si>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</si>
  <si>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</si>
  <si>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</si>
  <si>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</si>
  <si>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</si>
  <si>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</si>
  <si>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</si>
  <si>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</si>
  <si>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</si>
  <si>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</si>
  <si>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</si>
  <si>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</si>
  <si>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</si>
  <si>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</si>
  <si>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</si>
  <si>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</si>
  <si>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</si>
  <si>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</si>
  <si>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</si>
  <si>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</si>
  <si>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</si>
  <si>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</si>
  <si>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</si>
  <si>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</si>
  <si>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</si>
  <si>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</si>
  <si>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</si>
  <si>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</si>
  <si>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</si>
  <si>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</si>
  <si>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</si>
  <si>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</si>
  <si>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</si>
  <si>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</si>
  <si>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</si>
  <si>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</si>
  <si>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</si>
  <si>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</si>
  <si>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</si>
  <si>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</si>
  <si>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</si>
  <si>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</si>
  <si>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</si>
  <si>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</si>
  <si>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</si>
  <si>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</si>
  <si>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</si>
  <si>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</si>
  <si>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</si>
  <si>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</si>
  <si>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</si>
  <si>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</si>
  <si>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</si>
  <si>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</si>
  <si>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</si>
  <si>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</si>
  <si>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</si>
  <si>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</si>
  <si>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</si>
  <si>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</si>
  <si>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</si>
  <si>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</si>
  <si>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</si>
  <si>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</si>
  <si>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</si>
  <si>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</si>
  <si>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</si>
  <si>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</si>
  <si>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</si>
  <si>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</si>
  <si>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</si>
  <si>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</si>
  <si>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</si>
  <si>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</si>
  <si>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</si>
  <si>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</si>
  <si>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</si>
  <si>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</si>
  <si>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</si>
  <si>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</si>
  <si>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</si>
  <si>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</si>
  <si>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</si>
  <si>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</si>
  <si>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</si>
  <si>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</si>
  <si>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</si>
  <si>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</si>
  <si>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</si>
  <si>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</si>
  <si>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</si>
  <si>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</si>
  <si>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</si>
  <si>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</si>
  <si>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</si>
  <si>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</si>
  <si>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</si>
  <si>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</si>
  <si>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</si>
  <si>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</si>
  <si>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</si>
  <si>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</si>
  <si>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</si>
  <si>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</si>
  <si>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</si>
  <si>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</si>
  <si>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</si>
  <si>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</si>
  <si>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</si>
  <si>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</si>
  <si>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</si>
  <si>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</si>
  <si>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</si>
  <si>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</si>
  <si>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</si>
  <si>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</si>
  <si>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</si>
  <si>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</si>
  <si>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</si>
  <si>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</si>
  <si>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</si>
  <si>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</si>
  <si>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</si>
  <si>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</si>
  <si>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</si>
  <si>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</si>
  <si>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</si>
  <si>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</si>
  <si>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</si>
  <si>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</si>
  <si>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</si>
  <si>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</si>
  <si>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</si>
  <si>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</si>
  <si>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</si>
  <si>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</si>
  <si>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</si>
  <si>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</si>
  <si>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</si>
  <si>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</si>
  <si>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</si>
  <si>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</si>
  <si>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</si>
  <si>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</si>
  <si>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</si>
  <si>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</si>
  <si>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</si>
  <si>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</si>
  <si>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</si>
  <si>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</si>
  <si>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</si>
  <si>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</si>
  <si>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</si>
  <si>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</si>
  <si>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</si>
  <si>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</si>
  <si>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</si>
  <si>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</si>
  <si>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</si>
  <si>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</si>
  <si>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</si>
  <si>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</si>
  <si>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</si>
  <si>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</si>
  <si>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</si>
  <si>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</si>
  <si>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</si>
  <si>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</si>
  <si>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</si>
  <si>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</si>
  <si>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</si>
  <si>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</si>
  <si>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</si>
  <si>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</si>
  <si>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</si>
  <si>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</si>
  <si>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</si>
  <si>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</si>
  <si>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</si>
  <si>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</si>
  <si>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</si>
  <si>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</si>
  <si>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</si>
  <si>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</si>
  <si>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</si>
  <si>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</si>
  <si>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</si>
  <si>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</si>
  <si>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</si>
  <si>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</si>
  <si>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</si>
  <si>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</si>
  <si>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</si>
  <si>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</si>
  <si>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</si>
  <si>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</si>
  <si>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</si>
  <si>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</si>
  <si>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</si>
  <si>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</si>
  <si>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</si>
  <si>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</si>
  <si>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</si>
  <si>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</si>
  <si>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</si>
  <si>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</si>
  <si>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</si>
  <si>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</si>
  <si>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</si>
  <si>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</si>
  <si>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</si>
  <si>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</si>
  <si>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</si>
  <si>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</si>
  <si>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</si>
  <si>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</si>
  <si>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</si>
  <si>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</si>
  <si>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</si>
  <si>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</si>
  <si>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</si>
  <si>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</si>
  <si>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</si>
  <si>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</si>
  <si>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</si>
  <si>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</si>
  <si>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</si>
  <si>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</si>
  <si>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</si>
  <si>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</si>
  <si>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</si>
  <si>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</si>
  <si>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</si>
  <si>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</si>
  <si>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</si>
  <si>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</si>
  <si>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</si>
  <si>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</si>
  <si>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</si>
  <si>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</si>
  <si>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</si>
  <si>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</si>
  <si>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</si>
  <si>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</si>
  <si>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</si>
  <si>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</si>
  <si>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</si>
  <si>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</si>
  <si>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</si>
  <si>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</si>
  <si>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</si>
  <si>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</si>
  <si>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</si>
  <si>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</si>
  <si>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</si>
  <si>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</si>
  <si>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</si>
  <si>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</si>
  <si>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</si>
  <si>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</si>
  <si>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</si>
  <si>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</si>
  <si>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</si>
  <si>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</si>
  <si>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</si>
  <si>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</si>
  <si>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</si>
  <si>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</si>
  <si>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</si>
  <si>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</si>
  <si>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</si>
  <si>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</si>
  <si>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</si>
  <si>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</si>
  <si>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</si>
  <si>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</si>
  <si>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</si>
  <si>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</si>
  <si>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</si>
  <si>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</si>
  <si>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</si>
  <si>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</si>
  <si>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</si>
  <si>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</si>
  <si>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</si>
  <si>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</si>
  <si>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</si>
  <si>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</si>
  <si>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</si>
  <si>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</si>
  <si>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</si>
  <si>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</si>
  <si>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</si>
  <si>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</si>
  <si>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</si>
  <si>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</si>
  <si>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</si>
  <si>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</si>
  <si>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</si>
  <si>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</si>
  <si>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</si>
  <si>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</si>
  <si>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</si>
  <si>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</si>
  <si>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</si>
  <si>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</si>
  <si>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</si>
  <si>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</si>
  <si>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</si>
  <si>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</si>
  <si>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</si>
  <si>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</si>
  <si>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</si>
  <si>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</si>
  <si>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</si>
  <si>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</si>
  <si>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</si>
  <si>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</si>
  <si>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</si>
  <si>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</si>
  <si>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</si>
  <si>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</si>
  <si>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</si>
  <si>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</si>
  <si>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</si>
  <si>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</si>
  <si>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</si>
  <si>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</si>
  <si>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</si>
  <si>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</si>
  <si>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</si>
  <si>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</si>
  <si>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</si>
  <si>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</si>
  <si>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</si>
  <si>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</si>
  <si>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</si>
  <si>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</si>
  <si>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</si>
  <si>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</si>
  <si>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</si>
  <si>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</si>
  <si>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</si>
  <si>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</si>
  <si>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</si>
  <si>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</si>
  <si>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</si>
  <si>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</si>
  <si>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</si>
  <si>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</si>
  <si>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</si>
  <si>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</si>
  <si>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</si>
  <si>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</si>
  <si>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</si>
  <si>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</si>
  <si>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</si>
  <si>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</si>
  <si>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</si>
  <si>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</si>
  <si>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</si>
  <si>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</si>
  <si>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</si>
  <si>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</si>
  <si>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</si>
  <si>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</si>
  <si>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</si>
  <si>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</si>
  <si>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</si>
  <si>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</si>
  <si>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</si>
  <si>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</si>
  <si>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</si>
  <si>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</si>
  <si>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</si>
  <si>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</si>
  <si>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</si>
  <si>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</si>
  <si>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</si>
  <si>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</si>
  <si>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</si>
  <si>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</si>
  <si>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</si>
  <si>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</si>
  <si>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</si>
  <si>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</si>
  <si>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</si>
  <si>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</si>
  <si>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</si>
  <si>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</si>
  <si>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</si>
  <si>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</si>
  <si>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</si>
  <si>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</si>
  <si>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</si>
  <si>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</si>
  <si>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</si>
  <si>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</si>
  <si>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</si>
  <si>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</si>
  <si>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</si>
  <si>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</si>
  <si>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</si>
  <si>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</si>
  <si>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</si>
  <si>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</si>
  <si>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</si>
  <si>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</si>
  <si>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</si>
  <si>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</si>
  <si>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</si>
  <si>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</si>
  <si>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</si>
  <si>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</si>
  <si>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</si>
  <si>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</si>
  <si>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</si>
  <si>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</si>
  <si>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</si>
  <si>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</si>
  <si>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</si>
  <si>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</si>
  <si>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</si>
  <si>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</si>
  <si>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</si>
  <si>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</si>
  <si>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</si>
  <si>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</si>
  <si>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</si>
  <si>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</si>
  <si>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</si>
  <si>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</si>
  <si>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</si>
  <si>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</si>
  <si>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</si>
  <si>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</si>
  <si>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</si>
  <si>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</si>
  <si>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</si>
  <si>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</si>
  <si>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</si>
  <si>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</si>
  <si>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</si>
  <si>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</si>
  <si>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</si>
  <si>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</si>
  <si>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</si>
  <si>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</si>
  <si>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</si>
  <si>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</si>
  <si>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</si>
  <si>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</si>
  <si>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</si>
  <si>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</si>
  <si>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</si>
  <si>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</si>
  <si>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</si>
  <si>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</si>
  <si>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</si>
  <si>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</si>
  <si>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</si>
  <si>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</si>
  <si>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</si>
  <si>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</si>
  <si>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</si>
  <si>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</si>
  <si>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</si>
  <si>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</si>
  <si>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</si>
  <si>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</si>
  <si>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</si>
  <si>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</si>
  <si>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</si>
  <si>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</si>
  <si>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</si>
  <si>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</si>
  <si>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</si>
  <si>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</si>
  <si>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</si>
  <si>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</si>
  <si>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</si>
  <si>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</si>
  <si>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</si>
  <si>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</si>
  <si>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</si>
  <si>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</si>
  <si>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</si>
  <si>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</si>
  <si>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</si>
  <si>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</si>
  <si>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</si>
  <si>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</si>
  <si>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</si>
  <si>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</si>
  <si>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</si>
  <si>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</si>
  <si>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</si>
  <si>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</si>
  <si>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</si>
  <si>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</si>
  <si>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</si>
  <si>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</si>
  <si>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</si>
  <si>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</si>
  <si>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</si>
  <si>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</si>
  <si>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</si>
  <si>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</si>
  <si>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</si>
  <si>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</si>
  <si>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</si>
  <si>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</si>
  <si>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</si>
  <si>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</si>
  <si>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</si>
  <si>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</si>
  <si>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</si>
  <si>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</si>
  <si>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</si>
  <si>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</si>
  <si>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</si>
  <si>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</si>
  <si>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</si>
  <si>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</si>
  <si>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</si>
  <si>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</si>
  <si>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</si>
  <si>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</si>
  <si>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</si>
  <si>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</si>
  <si>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</si>
  <si>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</si>
  <si>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</si>
  <si>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</si>
  <si>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</si>
  <si>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</si>
  <si>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</si>
  <si>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</si>
  <si>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</si>
  <si>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</si>
  <si>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</si>
  <si>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</si>
  <si>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</si>
  <si>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</si>
  <si>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</si>
  <si>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</si>
  <si>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</si>
  <si>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</si>
  <si>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</si>
  <si>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</si>
  <si>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</si>
  <si>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</si>
  <si>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</si>
  <si>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</si>
  <si>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</si>
  <si>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</si>
  <si>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</si>
  <si>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</si>
  <si>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</si>
  <si>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</si>
  <si>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</si>
  <si>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</si>
  <si>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</si>
  <si>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</si>
  <si>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</si>
  <si>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</si>
  <si>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</si>
  <si>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</si>
  <si>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</si>
  <si>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</si>
  <si>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</si>
  <si>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</si>
  <si>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</si>
  <si>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</si>
  <si>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</si>
  <si>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</si>
  <si>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</si>
  <si>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</si>
  <si>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</si>
  <si>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</si>
  <si>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</si>
  <si>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</si>
  <si>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</si>
  <si>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</si>
  <si>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</si>
  <si>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</si>
  <si>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</si>
  <si>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</si>
  <si>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</si>
  <si>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</si>
  <si>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</si>
  <si>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</si>
  <si>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</si>
  <si>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</si>
  <si>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</si>
  <si>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</si>
  <si>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</si>
  <si>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</si>
  <si>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</si>
  <si>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</si>
  <si>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</si>
  <si>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</si>
  <si>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</si>
  <si>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</si>
  <si>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</si>
  <si>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</si>
  <si>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</si>
  <si>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</si>
  <si>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</si>
  <si>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</si>
  <si>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</si>
  <si>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</si>
  <si>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</si>
  <si>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</si>
  <si>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</si>
  <si>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</si>
  <si>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</si>
  <si>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</si>
  <si>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</si>
  <si>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</si>
  <si>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</si>
  <si>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</si>
  <si>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</si>
  <si>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</si>
  <si>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</si>
  <si>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</si>
  <si>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</si>
  <si>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</si>
  <si>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</si>
  <si>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</si>
  <si>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</si>
  <si>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</si>
  <si>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</si>
  <si>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</si>
  <si>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</si>
  <si>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</si>
  <si>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</si>
  <si>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</si>
  <si>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</si>
  <si>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</si>
  <si>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</si>
  <si>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</si>
  <si>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</si>
  <si>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</si>
  <si>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</si>
  <si>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</si>
  <si>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</si>
  <si>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</si>
  <si>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</si>
  <si>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</si>
  <si>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</si>
  <si>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</si>
  <si>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</si>
  <si>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</si>
  <si>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</si>
  <si>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</si>
  <si>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</si>
  <si>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</si>
  <si>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</si>
  <si>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</si>
  <si>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</si>
  <si>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</si>
  <si>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</si>
  <si>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</si>
  <si>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</si>
  <si>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</si>
  <si>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</si>
  <si>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</si>
  <si>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</si>
  <si>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</si>
  <si>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</si>
  <si>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</si>
  <si>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</si>
  <si>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</si>
  <si>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</si>
  <si>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</si>
  <si>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</si>
  <si>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</si>
  <si>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</si>
  <si>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</si>
  <si>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</si>
  <si>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</si>
  <si>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</si>
  <si>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</si>
  <si>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</si>
  <si>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</si>
  <si>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</si>
  <si>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</si>
  <si>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</si>
  <si>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</si>
  <si>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</si>
  <si>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</si>
  <si>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</si>
  <si>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</si>
  <si>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</si>
  <si>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</si>
  <si>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</si>
  <si>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</si>
  <si>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</si>
  <si>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</si>
  <si>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</si>
  <si>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</si>
  <si>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</si>
  <si>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</si>
  <si>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</si>
  <si>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</si>
  <si>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</si>
  <si>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</si>
  <si>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</si>
  <si>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</si>
  <si>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</si>
  <si>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</si>
  <si>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</si>
  <si>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</si>
  <si>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</si>
  <si>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</si>
  <si>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</si>
  <si>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</si>
  <si>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</si>
  <si>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</si>
  <si>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</si>
  <si>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</si>
  <si>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</si>
  <si>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</si>
  <si>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</si>
  <si>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</si>
  <si>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</si>
  <si>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</si>
  <si>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</si>
  <si>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</si>
  <si>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</si>
  <si>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</si>
  <si>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</si>
  <si>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</si>
  <si>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</si>
  <si>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</si>
  <si>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</si>
  <si>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</si>
  <si>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</si>
  <si>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</si>
  <si>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</si>
  <si>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</si>
  <si>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</si>
  <si>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</si>
  <si>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</si>
  <si>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</si>
  <si>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</si>
  <si>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</si>
  <si>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</si>
  <si>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</si>
  <si>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</si>
  <si>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</si>
  <si>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</si>
  <si>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</si>
  <si>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</si>
  <si>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</si>
  <si>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</si>
  <si>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</si>
  <si>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</si>
  <si>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</si>
  <si>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</si>
  <si>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</si>
  <si>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</si>
  <si>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</si>
  <si>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</si>
  <si>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</si>
  <si>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</si>
  <si>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</si>
  <si>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</si>
  <si>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</si>
  <si>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</si>
  <si>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</si>
  <si>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</si>
  <si>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</si>
  <si>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</si>
  <si>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</si>
  <si>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</si>
  <si>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</si>
  <si>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</si>
  <si>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</si>
  <si>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</si>
  <si>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</si>
  <si>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</si>
  <si>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</si>
  <si>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</si>
  <si>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</si>
  <si>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</si>
  <si>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</si>
  <si>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</si>
  <si>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</si>
  <si>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</si>
  <si>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</si>
  <si>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</si>
  <si>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</si>
  <si>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</si>
  <si>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</si>
  <si>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</si>
  <si>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</si>
  <si>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</si>
  <si>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</si>
  <si>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</si>
  <si>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</si>
  <si>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</si>
  <si>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</si>
  <si>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</si>
  <si>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</si>
  <si>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</si>
  <si>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</si>
  <si>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</si>
  <si>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</si>
  <si>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</si>
  <si>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</si>
  <si>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</si>
  <si>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</si>
  <si>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</si>
  <si>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</si>
  <si>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</si>
  <si>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</si>
  <si>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</si>
  <si>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</si>
  <si>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</si>
  <si>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</si>
  <si>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</si>
  <si>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</si>
  <si>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</si>
  <si>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</si>
  <si>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</si>
  <si>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</si>
  <si>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</si>
  <si>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</si>
  <si>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</si>
  <si>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</si>
  <si>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</si>
  <si>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</si>
  <si>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</si>
  <si>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</si>
  <si>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</si>
  <si>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</si>
  <si>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</si>
  <si>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</si>
  <si>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</si>
  <si>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</si>
  <si>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</si>
  <si>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</si>
  <si>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</si>
  <si>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</si>
  <si>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</si>
  <si>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</si>
  <si>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</si>
  <si>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</si>
  <si>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</si>
  <si>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</si>
  <si>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</si>
  <si>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</si>
  <si>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</si>
  <si>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</si>
  <si>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</si>
  <si>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</si>
  <si>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</si>
  <si>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</si>
  <si>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</si>
  <si>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</si>
  <si>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</si>
  <si>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</si>
  <si>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</si>
  <si>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</si>
  <si>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</si>
  <si>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</si>
  <si>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</si>
  <si>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</si>
  <si>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</si>
  <si>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</si>
  <si>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</si>
  <si>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</si>
  <si>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</si>
  <si>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</si>
  <si>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</si>
  <si>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</si>
  <si>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</si>
  <si>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</si>
  <si>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</si>
  <si>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</si>
  <si>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</si>
  <si>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</si>
  <si>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</si>
  <si>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</si>
  <si>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</si>
  <si>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</si>
  <si>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</si>
  <si>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</si>
  <si>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</si>
  <si>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</si>
  <si>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</si>
  <si>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</si>
  <si>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</si>
  <si>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</si>
  <si>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</si>
  <si>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</si>
  <si>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</si>
  <si>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</si>
  <si>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</si>
  <si>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</si>
  <si>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</si>
  <si>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</si>
  <si>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</si>
  <si>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</si>
  <si>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</si>
  <si>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</si>
  <si>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</si>
  <si>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</si>
  <si>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</si>
  <si>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</si>
  <si>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</si>
  <si>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</si>
  <si>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</si>
  <si>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</si>
  <si>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</si>
  <si>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</si>
  <si>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</si>
  <si>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</si>
  <si>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</si>
  <si>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</si>
  <si>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</si>
  <si>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</si>
  <si>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</si>
  <si>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</si>
  <si>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</si>
  <si>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</si>
  <si>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</si>
  <si>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</si>
  <si>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</si>
  <si>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</si>
  <si>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</si>
  <si>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</si>
  <si>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</si>
  <si>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</si>
  <si>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</si>
  <si>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</si>
  <si>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</si>
  <si>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</si>
  <si>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</si>
  <si>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</si>
  <si>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</si>
  <si>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</si>
  <si>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</si>
  <si>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</si>
  <si>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</si>
  <si>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</si>
  <si>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</si>
  <si>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</si>
  <si>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</si>
  <si>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</si>
  <si>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</si>
  <si>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</si>
  <si>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</si>
  <si>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</si>
  <si>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</si>
  <si>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</si>
  <si>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</si>
  <si>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</si>
  <si>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</si>
  <si>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</si>
  <si>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</si>
  <si>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</si>
  <si>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</si>
  <si>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</si>
  <si>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</si>
  <si>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</si>
  <si>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</si>
  <si>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</si>
  <si>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</si>
  <si>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</si>
  <si>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</si>
  <si>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</si>
  <si>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</si>
  <si>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</si>
  <si>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</si>
  <si>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</si>
  <si>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</si>
  <si>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</si>
  <si>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</si>
  <si>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</si>
  <si>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</si>
  <si>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</si>
  <si>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</si>
  <si>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</si>
  <si>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</si>
  <si>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</si>
  <si>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</si>
  <si>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</si>
  <si>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</si>
  <si>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</si>
  <si>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</si>
  <si>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</si>
  <si>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</si>
  <si>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</si>
  <si>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</si>
  <si>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</si>
  <si>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</si>
  <si>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</si>
  <si>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</si>
  <si>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</si>
  <si>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</si>
  <si>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</si>
  <si>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</si>
  <si>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</si>
  <si>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</si>
  <si>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</si>
  <si>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</si>
  <si>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</si>
  <si>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</si>
  <si>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</si>
  <si>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</si>
  <si>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</si>
  <si>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</si>
  <si>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</si>
  <si>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</si>
  <si>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</si>
  <si>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</si>
  <si>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</si>
  <si>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</si>
  <si>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</si>
  <si>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</si>
  <si>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</si>
  <si>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</si>
  <si>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</si>
  <si>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</si>
  <si>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</si>
  <si>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</si>
  <si>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</si>
  <si>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</si>
  <si>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</si>
  <si>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</si>
  <si>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</si>
  <si>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</si>
  <si>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</si>
  <si>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</si>
  <si>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</si>
  <si>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</si>
  <si>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</si>
  <si>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</si>
  <si>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</si>
  <si>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</si>
  <si>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</si>
  <si>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</si>
  <si>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</si>
  <si>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</si>
  <si>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</si>
  <si>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</si>
  <si>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</si>
  <si>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</si>
  <si>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</si>
  <si>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</si>
  <si>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</si>
  <si>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</si>
  <si>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</si>
  <si>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</si>
  <si>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</si>
  <si>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</si>
  <si>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</si>
  <si>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</si>
  <si>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</si>
  <si>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</si>
  <si>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</si>
  <si>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</si>
  <si>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</si>
  <si>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</si>
  <si>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</si>
  <si>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</si>
  <si>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</si>
  <si>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</si>
  <si>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</si>
  <si>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</si>
  <si>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</si>
  <si>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</si>
  <si>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</si>
  <si>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</si>
  <si>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</si>
  <si>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</si>
  <si>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</si>
  <si>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</si>
  <si>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</si>
  <si>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</si>
  <si>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</si>
  <si>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</si>
  <si>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</si>
  <si>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</si>
  <si>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</si>
  <si>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</si>
  <si>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</si>
  <si>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</si>
  <si>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</si>
  <si>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</si>
  <si>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</si>
  <si>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</si>
  <si>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</si>
  <si>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</si>
  <si>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</si>
  <si>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</si>
  <si>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</si>
  <si>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</si>
  <si>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</si>
  <si>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</si>
  <si>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</si>
  <si>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</si>
  <si>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</si>
  <si>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</si>
  <si>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</si>
  <si>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</si>
  <si>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</si>
  <si>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</si>
  <si>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</si>
  <si>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</si>
  <si>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</si>
  <si>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</si>
  <si>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</si>
  <si>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</si>
  <si>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</si>
  <si>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</si>
  <si>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</si>
  <si>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</si>
  <si>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</si>
  <si>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</si>
  <si>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</si>
  <si>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</si>
  <si>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</si>
  <si>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</si>
  <si>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</si>
  <si>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</si>
  <si>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</si>
  <si>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</si>
  <si>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</si>
  <si>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</si>
  <si>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</si>
  <si>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</si>
  <si>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</si>
  <si>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</si>
  <si>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</si>
  <si>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</si>
  <si>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</si>
  <si>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</si>
  <si>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</si>
  <si>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</si>
  <si>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</si>
  <si>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</si>
  <si>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</si>
  <si>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</si>
  <si>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</si>
  <si>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</si>
  <si>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</si>
  <si>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</si>
  <si>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</si>
  <si>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</si>
  <si>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</si>
  <si>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</si>
  <si>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</si>
  <si>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</si>
  <si>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</si>
  <si>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</si>
  <si>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</si>
  <si>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</si>
  <si>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</si>
  <si>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</si>
  <si>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</si>
  <si>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</si>
  <si>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</si>
  <si>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</si>
  <si>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</si>
  <si>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</si>
  <si>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</si>
  <si>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</si>
  <si>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</si>
  <si>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</si>
  <si>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</si>
  <si>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</si>
  <si>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</si>
  <si>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</si>
  <si>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</si>
  <si>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</si>
  <si>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</si>
  <si>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</si>
  <si>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</si>
  <si>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</si>
  <si>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</si>
  <si>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</si>
  <si>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</si>
  <si>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</si>
  <si>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</si>
  <si>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</si>
  <si>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</si>
  <si>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</si>
  <si>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</si>
  <si>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</si>
  <si>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</si>
  <si>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</si>
  <si>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</si>
  <si>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</si>
  <si>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</si>
  <si>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</si>
  <si>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</si>
  <si>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</si>
  <si>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</si>
  <si>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</si>
  <si>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</si>
  <si>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</si>
  <si>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</si>
  <si>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</si>
  <si>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</si>
  <si>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</si>
  <si>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</si>
  <si>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</si>
  <si>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</si>
  <si>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</si>
  <si>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</si>
  <si>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</si>
  <si>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</si>
  <si>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</si>
  <si>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</si>
  <si>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</si>
  <si>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</si>
  <si>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</si>
  <si>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</si>
  <si>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</si>
  <si>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</si>
  <si>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</si>
  <si>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</si>
  <si>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</si>
  <si>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</si>
  <si>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</si>
  <si>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</si>
  <si>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</si>
  <si>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</si>
  <si>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</si>
  <si>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</si>
  <si>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</si>
  <si>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</si>
  <si>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</si>
  <si>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</si>
  <si>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</si>
  <si>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</si>
  <si>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</si>
  <si>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</si>
  <si>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</si>
  <si>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</si>
  <si>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</si>
  <si>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</si>
  <si>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</si>
  <si>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</si>
  <si>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</si>
  <si>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</si>
  <si>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</si>
  <si>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</si>
  <si>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</si>
  <si>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</si>
  <si>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</si>
  <si>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</si>
  <si>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</si>
  <si>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</si>
  <si>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</si>
  <si>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</si>
  <si>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</si>
  <si>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</si>
  <si>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</si>
  <si>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</si>
  <si>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</si>
  <si>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</si>
  <si>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</si>
  <si>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</si>
  <si>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</si>
  <si>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</si>
  <si>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</si>
  <si>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</si>
  <si>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</si>
  <si>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</si>
  <si>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</si>
  <si>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</si>
  <si>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</si>
  <si>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</si>
  <si>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</si>
  <si>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</si>
  <si>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</si>
  <si>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</si>
  <si>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</si>
  <si>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</si>
  <si>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</si>
  <si>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</si>
  <si>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</si>
  <si>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</si>
  <si>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</si>
  <si>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</si>
  <si>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</si>
  <si>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</si>
  <si>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</si>
  <si>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</si>
  <si>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</si>
  <si>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</si>
  <si>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</si>
  <si>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</si>
  <si>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</si>
  <si>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</si>
  <si>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</si>
  <si>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</si>
  <si>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</si>
  <si>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</si>
  <si>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</si>
  <si>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</si>
  <si>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</si>
  <si>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</si>
  <si>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</si>
  <si>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</si>
  <si>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</si>
  <si>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</si>
  <si>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</si>
  <si>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</si>
  <si>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</si>
  <si>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</si>
  <si>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</si>
  <si>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</si>
  <si>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</si>
  <si>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</si>
  <si>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</si>
  <si>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</si>
  <si>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</si>
  <si>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</si>
  <si>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</si>
  <si>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</si>
  <si>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</si>
  <si>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</si>
  <si>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</si>
  <si>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</si>
  <si>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</si>
  <si>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</si>
  <si>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</si>
  <si>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</si>
  <si>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</si>
  <si>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</si>
  <si>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</si>
  <si>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</si>
  <si>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</si>
  <si>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</si>
  <si>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</si>
  <si>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</si>
  <si>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</si>
  <si>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</si>
  <si>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</si>
  <si>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</si>
  <si>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</si>
  <si>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</si>
  <si>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</si>
  <si>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</si>
  <si>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</si>
  <si>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</si>
  <si>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</si>
  <si>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</si>
  <si>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</si>
  <si>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</si>
  <si>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</si>
  <si>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</si>
  <si>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</si>
  <si>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</si>
  <si>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</si>
  <si>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</si>
  <si>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</si>
  <si>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</si>
  <si>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</si>
  <si>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</si>
  <si>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</si>
  <si>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</si>
  <si>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</si>
  <si>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</si>
  <si>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</si>
  <si>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</si>
  <si>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</si>
  <si>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</si>
  <si>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</si>
  <si>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</si>
  <si>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</si>
  <si>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</si>
  <si>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</si>
  <si>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</si>
  <si>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</si>
  <si>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</si>
  <si>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</si>
  <si>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</si>
  <si>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</si>
  <si>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</si>
  <si>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</si>
  <si>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</si>
  <si>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</si>
  <si>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</si>
  <si>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</si>
  <si>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</si>
  <si>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</si>
  <si>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</si>
  <si>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</si>
  <si>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</si>
  <si>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</si>
  <si>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</si>
  <si>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</si>
  <si>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</si>
  <si>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</si>
  <si>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</si>
  <si>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</si>
  <si>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</si>
  <si>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</si>
  <si>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</si>
  <si>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</si>
  <si>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</si>
  <si>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</si>
  <si>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</si>
  <si>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</si>
  <si>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</si>
  <si>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</si>
  <si>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</si>
  <si>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</si>
  <si>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</si>
  <si>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</si>
  <si>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</si>
  <si>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</si>
  <si>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</si>
  <si>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</si>
  <si>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</si>
  <si>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</si>
  <si>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</si>
  <si>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</si>
  <si>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</si>
  <si>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</si>
  <si>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</si>
  <si>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</si>
  <si>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</si>
  <si>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</si>
  <si>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</si>
  <si>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</si>
  <si>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</si>
  <si>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</si>
  <si>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</si>
  <si>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</si>
  <si>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</si>
  <si>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</si>
  <si>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</si>
  <si>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</si>
  <si>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</si>
  <si>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</si>
  <si>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</si>
  <si>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</si>
  <si>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</si>
  <si>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</si>
  <si>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</si>
  <si>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</si>
  <si>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</si>
  <si>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</si>
  <si>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</si>
  <si>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</si>
  <si>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</si>
  <si>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</si>
  <si>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</si>
  <si>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</si>
  <si>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</si>
  <si>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</si>
  <si>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</si>
  <si>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</si>
  <si>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</si>
  <si>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</si>
  <si>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</si>
  <si>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</si>
  <si>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</si>
  <si>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</si>
  <si>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</si>
  <si>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</si>
  <si>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</si>
  <si>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</si>
  <si>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</si>
  <si>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</si>
  <si>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</si>
  <si>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</si>
  <si>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</si>
  <si>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</si>
  <si>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</si>
  <si>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</si>
  <si>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</si>
  <si>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</si>
  <si>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</si>
  <si>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</si>
  <si>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</si>
  <si>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</si>
  <si>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</si>
  <si>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</si>
  <si>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</si>
  <si>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</si>
  <si>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</si>
  <si>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Sveučilište u Zagrebu FAKULTET PROMETNIH ZNANOSTI</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</si>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</sst>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14253531.439999999</v>
      </c>
      <c r="D2" s="7">
        <f>'PR-RAS'!E6</f>
        <v>13774618.790000001</v>
      </c>
      <c r="E2" s="7">
        <v>0</v>
      </c>
      <c r="F2" s="7">
        <v>0</v>
      </c>
      <c r="G2" s="8">
        <f t="shared" ref="G2:G274" si="0">(B2/1000)*(C2*1+D2*2)</f>
        <v>41802.769020000007</v>
      </c>
      <c r="H2" s="8">
        <f t="shared" ref="H2:H274" si="1">ABS(C2-ROUND(C2,0))+ABS(D2-ROUND(D2,0))</f>
        <v>0.64999999850988388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3015350.48</v>
      </c>
      <c r="D45" s="2">
        <f>'PR-RAS'!E49</f>
        <v>2138587.5900000003</v>
      </c>
      <c r="E45" s="2">
        <v>0</v>
      </c>
      <c r="F45" s="2">
        <v>0</v>
      </c>
      <c r="G45" s="3">
        <f t="shared" si="0"/>
        <v>320871.12903999997</v>
      </c>
      <c r="H45" s="3">
        <f t="shared" si="1"/>
        <v>0.88999999966472387</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34362.54</v>
      </c>
      <c r="D46" s="2">
        <f>'PR-RAS'!E50</f>
        <v>50016.09</v>
      </c>
      <c r="E46" s="2">
        <v>0</v>
      </c>
      <c r="F46" s="2">
        <v>0</v>
      </c>
      <c r="G46" s="3">
        <f t="shared" si="0"/>
        <v>6047.7623999999996</v>
      </c>
      <c r="H46" s="3">
        <f t="shared" si="1"/>
        <v>0.54999999999563443</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34362.54</v>
      </c>
      <c r="D47" s="2">
        <f>'PR-RAS'!E51</f>
        <v>50016.09</v>
      </c>
      <c r="E47" s="2">
        <v>0</v>
      </c>
      <c r="F47" s="2">
        <v>0</v>
      </c>
      <c r="G47" s="3">
        <f t="shared" si="0"/>
        <v>6182.1571199999998</v>
      </c>
      <c r="H47" s="3">
        <f t="shared" si="1"/>
        <v>0.54999999999563443</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2112843.88</v>
      </c>
      <c r="D49" s="2">
        <f>'PR-RAS'!E53</f>
        <v>1234182.8500000001</v>
      </c>
      <c r="E49" s="2">
        <v>0</v>
      </c>
      <c r="F49" s="2">
        <v>0</v>
      </c>
      <c r="G49" s="3">
        <f t="shared" si="0"/>
        <v>219898.05984</v>
      </c>
      <c r="H49" s="3">
        <f t="shared" si="1"/>
        <v>0.27000000001862645</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2112843.88</v>
      </c>
      <c r="D52" s="2">
        <f>'PR-RAS'!E56</f>
        <v>1234182.8500000001</v>
      </c>
      <c r="E52" s="2">
        <v>0</v>
      </c>
      <c r="F52" s="2">
        <v>0</v>
      </c>
      <c r="G52" s="3">
        <f t="shared" si="0"/>
        <v>233641.68857999999</v>
      </c>
      <c r="H52" s="3">
        <f t="shared" si="1"/>
        <v>0.27000000001862645</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868144.06</v>
      </c>
      <c r="D73" s="2">
        <f>'PR-RAS'!E77</f>
        <v>854388.65</v>
      </c>
      <c r="E73" s="2">
        <v>0</v>
      </c>
      <c r="F73" s="2">
        <v>0</v>
      </c>
      <c r="G73" s="3">
        <f t="shared" si="0"/>
        <v>185538.33792000002</v>
      </c>
      <c r="H73" s="3">
        <f t="shared" si="1"/>
        <v>0.41000000003259629</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500181.31</v>
      </c>
      <c r="D74" s="2">
        <f>'PR-RAS'!E78</f>
        <v>406709.61</v>
      </c>
      <c r="E74" s="2">
        <v>0</v>
      </c>
      <c r="F74" s="2">
        <v>0</v>
      </c>
      <c r="G74" s="3">
        <f t="shared" si="0"/>
        <v>95892.83868999999</v>
      </c>
      <c r="H74" s="3">
        <f t="shared" si="1"/>
        <v>0.70000000001164153</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200000</v>
      </c>
      <c r="E75" s="2">
        <v>0</v>
      </c>
      <c r="F75" s="2">
        <v>0</v>
      </c>
      <c r="G75" s="3">
        <f t="shared" si="0"/>
        <v>29600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367962.75</v>
      </c>
      <c r="D76" s="2">
        <f>'PR-RAS'!E80</f>
        <v>241720.54</v>
      </c>
      <c r="E76" s="2">
        <v>0</v>
      </c>
      <c r="F76" s="2">
        <v>0</v>
      </c>
      <c r="G76" s="3">
        <f t="shared" si="0"/>
        <v>63855.287250000001</v>
      </c>
      <c r="H76" s="3">
        <f t="shared" si="1"/>
        <v>0.70999999999185093</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5958.5</v>
      </c>
      <c r="E77" s="2">
        <v>0</v>
      </c>
      <c r="F77" s="2">
        <v>0</v>
      </c>
      <c r="G77" s="3">
        <f t="shared" si="0"/>
        <v>905.69200000000001</v>
      </c>
      <c r="H77" s="3">
        <f t="shared" si="1"/>
        <v>0.5</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35386.28</v>
      </c>
      <c r="D78" s="2">
        <f>'PR-RAS'!E82</f>
        <v>9680.6200000000008</v>
      </c>
      <c r="E78" s="2">
        <v>0</v>
      </c>
      <c r="F78" s="2">
        <v>0</v>
      </c>
      <c r="G78" s="3">
        <f t="shared" si="0"/>
        <v>4215.5590400000001</v>
      </c>
      <c r="H78" s="3">
        <f t="shared" si="1"/>
        <v>0.65999999999803549</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35386.28</v>
      </c>
      <c r="D79" s="2">
        <f>'PR-RAS'!E83</f>
        <v>680.62</v>
      </c>
      <c r="E79" s="2">
        <v>0</v>
      </c>
      <c r="F79" s="2">
        <v>0</v>
      </c>
      <c r="G79" s="3">
        <f t="shared" si="0"/>
        <v>2866.3065599999995</v>
      </c>
      <c r="H79" s="3">
        <f t="shared" si="1"/>
        <v>0.6599999999988313</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276.22000000000003</v>
      </c>
      <c r="D82" s="2">
        <f>'PR-RAS'!E86</f>
        <v>0</v>
      </c>
      <c r="E82" s="2">
        <v>0</v>
      </c>
      <c r="F82" s="2">
        <v>0</v>
      </c>
      <c r="G82" s="3">
        <f t="shared" si="0"/>
        <v>22.373820000000002</v>
      </c>
      <c r="H82" s="3">
        <f t="shared" si="1"/>
        <v>0.22000000000002728</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35091.67</v>
      </c>
      <c r="D83" s="2">
        <f>'PR-RAS'!E87</f>
        <v>654.52</v>
      </c>
      <c r="E83" s="2">
        <v>0</v>
      </c>
      <c r="F83" s="2">
        <v>0</v>
      </c>
      <c r="G83" s="3">
        <f t="shared" si="0"/>
        <v>2984.8582200000001</v>
      </c>
      <c r="H83" s="3">
        <f t="shared" si="1"/>
        <v>0.81000000000176442</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18.39</v>
      </c>
      <c r="D86" s="2">
        <f>'PR-RAS'!E90</f>
        <v>26.1</v>
      </c>
      <c r="E86" s="2">
        <v>0</v>
      </c>
      <c r="F86" s="2">
        <v>0</v>
      </c>
      <c r="G86" s="3">
        <f t="shared" si="0"/>
        <v>6.0001500000000005</v>
      </c>
      <c r="H86" s="3">
        <f t="shared" si="1"/>
        <v>0.49000000000000199</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9000</v>
      </c>
      <c r="E87" s="2">
        <v>0</v>
      </c>
      <c r="F87" s="2">
        <v>0</v>
      </c>
      <c r="G87" s="3">
        <f t="shared" si="0"/>
        <v>1547.9999999999998</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9000</v>
      </c>
      <c r="E93" s="2">
        <v>0</v>
      </c>
      <c r="F93" s="2">
        <v>0</v>
      </c>
      <c r="G93" s="3">
        <f t="shared" si="0"/>
        <v>1656</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777338.86</v>
      </c>
      <c r="D102" s="2">
        <f>'PR-RAS'!E106</f>
        <v>774738.31</v>
      </c>
      <c r="E102" s="2">
        <v>0</v>
      </c>
      <c r="F102" s="2">
        <v>0</v>
      </c>
      <c r="G102" s="3">
        <f t="shared" si="0"/>
        <v>235008.36348</v>
      </c>
      <c r="H102" s="3">
        <f t="shared" si="1"/>
        <v>0.45000000006984919</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777338.86</v>
      </c>
      <c r="D108" s="2">
        <f>'PR-RAS'!E112</f>
        <v>774738.31</v>
      </c>
      <c r="E108" s="2">
        <v>0</v>
      </c>
      <c r="F108" s="2">
        <v>0</v>
      </c>
      <c r="G108" s="3">
        <f t="shared" si="0"/>
        <v>248969.25636</v>
      </c>
      <c r="H108" s="3">
        <f t="shared" si="1"/>
        <v>0.45000000006984919</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777338.86</v>
      </c>
      <c r="D113" s="2">
        <f>'PR-RAS'!E117</f>
        <v>774738.31</v>
      </c>
      <c r="E113" s="2">
        <v>0</v>
      </c>
      <c r="F113" s="2">
        <v>0</v>
      </c>
      <c r="G113" s="3">
        <f t="shared" si="0"/>
        <v>260603.33376000001</v>
      </c>
      <c r="H113" s="3">
        <f t="shared" si="1"/>
        <v>0.45000000006984919</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3527929.32</v>
      </c>
      <c r="D121" s="2">
        <f>'PR-RAS'!E125</f>
        <v>3552938.6000000006</v>
      </c>
      <c r="E121" s="2">
        <v>0</v>
      </c>
      <c r="F121" s="2">
        <v>0</v>
      </c>
      <c r="G121" s="3">
        <f t="shared" si="0"/>
        <v>1276056.7824000001</v>
      </c>
      <c r="H121" s="3">
        <f t="shared" si="1"/>
        <v>0.71999999927356839</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3513029.32</v>
      </c>
      <c r="D122" s="2">
        <f>'PR-RAS'!E126</f>
        <v>3551173.1500000004</v>
      </c>
      <c r="E122" s="2">
        <v>0</v>
      </c>
      <c r="F122" s="2">
        <v>0</v>
      </c>
      <c r="G122" s="3">
        <f t="shared" si="0"/>
        <v>1284460.4500200001</v>
      </c>
      <c r="H122" s="3">
        <f t="shared" si="1"/>
        <v>0.47000000020489097</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96392.92</v>
      </c>
      <c r="D123" s="2">
        <f>'PR-RAS'!E127</f>
        <v>122308.97</v>
      </c>
      <c r="E123" s="2">
        <v>0</v>
      </c>
      <c r="F123" s="2">
        <v>0</v>
      </c>
      <c r="G123" s="3">
        <f t="shared" si="0"/>
        <v>41603.324919999999</v>
      </c>
      <c r="H123" s="3">
        <f t="shared" si="1"/>
        <v>0.11000000000058208</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3416636.4</v>
      </c>
      <c r="D124" s="2">
        <f>'PR-RAS'!E128</f>
        <v>3428864.18</v>
      </c>
      <c r="E124" s="2">
        <v>0</v>
      </c>
      <c r="F124" s="2">
        <v>0</v>
      </c>
      <c r="G124" s="3">
        <f t="shared" si="0"/>
        <v>1263746.8654799999</v>
      </c>
      <c r="H124" s="3">
        <f t="shared" si="1"/>
        <v>0.58000000007450581</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14900</v>
      </c>
      <c r="D125" s="2">
        <f>'PR-RAS'!E129</f>
        <v>1765.45</v>
      </c>
      <c r="E125" s="2">
        <v>0</v>
      </c>
      <c r="F125" s="2">
        <v>0</v>
      </c>
      <c r="G125" s="3">
        <f t="shared" si="0"/>
        <v>2285.4316000000003</v>
      </c>
      <c r="H125" s="3">
        <f t="shared" si="1"/>
        <v>0.45000000000004547</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14900</v>
      </c>
      <c r="D126" s="2">
        <f>'PR-RAS'!E130</f>
        <v>1765.45</v>
      </c>
      <c r="E126" s="2">
        <v>0</v>
      </c>
      <c r="F126" s="2">
        <v>0</v>
      </c>
      <c r="G126" s="3">
        <f t="shared" si="0"/>
        <v>2303.8625000000002</v>
      </c>
      <c r="H126" s="3">
        <f t="shared" si="1"/>
        <v>0.45000000000004547</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6894699.8799999999</v>
      </c>
      <c r="D130" s="2">
        <f>'PR-RAS'!E134</f>
        <v>7296125.7599999998</v>
      </c>
      <c r="E130" s="2">
        <v>0</v>
      </c>
      <c r="F130" s="2">
        <v>0</v>
      </c>
      <c r="G130" s="3">
        <f t="shared" si="0"/>
        <v>2771816.7305999999</v>
      </c>
      <c r="H130" s="3">
        <f t="shared" si="1"/>
        <v>0.36000000033527613</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6894699.8799999999</v>
      </c>
      <c r="D131" s="2">
        <f>'PR-RAS'!E135</f>
        <v>7296125.7599999998</v>
      </c>
      <c r="E131" s="2">
        <v>0</v>
      </c>
      <c r="F131" s="2">
        <v>0</v>
      </c>
      <c r="G131" s="3">
        <f t="shared" si="0"/>
        <v>2793303.682</v>
      </c>
      <c r="H131" s="3">
        <f t="shared" si="1"/>
        <v>0.36000000033527613</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6894699.8799999999</v>
      </c>
      <c r="D132" s="2">
        <f>'PR-RAS'!E136</f>
        <v>7296125.7599999998</v>
      </c>
      <c r="E132" s="2">
        <v>0</v>
      </c>
      <c r="F132" s="2">
        <v>0</v>
      </c>
      <c r="G132" s="3">
        <f t="shared" si="0"/>
        <v>2814790.6333999997</v>
      </c>
      <c r="H132" s="3">
        <f t="shared" si="1"/>
        <v>0.36000000033527613</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2826.62</v>
      </c>
      <c r="D136" s="2">
        <f>'PR-RAS'!E140</f>
        <v>2547.91</v>
      </c>
      <c r="E136" s="2">
        <v>0</v>
      </c>
      <c r="F136" s="2">
        <v>0</v>
      </c>
      <c r="G136" s="3">
        <f t="shared" si="0"/>
        <v>1069.5294000000001</v>
      </c>
      <c r="H136" s="3">
        <f t="shared" si="1"/>
        <v>0.47000000000025466</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273.75</v>
      </c>
      <c r="D137" s="2">
        <f>'PR-RAS'!E141</f>
        <v>0</v>
      </c>
      <c r="E137" s="2">
        <v>0</v>
      </c>
      <c r="F137" s="2">
        <v>0</v>
      </c>
      <c r="G137" s="3">
        <f t="shared" si="0"/>
        <v>37.230000000000004</v>
      </c>
      <c r="H137" s="3">
        <f t="shared" si="1"/>
        <v>0.25</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273.75</v>
      </c>
      <c r="D146" s="2">
        <f>'PR-RAS'!E150</f>
        <v>0</v>
      </c>
      <c r="E146" s="2">
        <v>0</v>
      </c>
      <c r="F146" s="2">
        <v>0</v>
      </c>
      <c r="G146" s="3">
        <f t="shared" si="0"/>
        <v>39.693749999999994</v>
      </c>
      <c r="H146" s="3">
        <f t="shared" si="1"/>
        <v>0.25</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2552.87</v>
      </c>
      <c r="D147" s="2">
        <f>'PR-RAS'!E151</f>
        <v>2547.91</v>
      </c>
      <c r="E147" s="2">
        <v>0</v>
      </c>
      <c r="F147" s="2">
        <v>0</v>
      </c>
      <c r="G147" s="3">
        <f t="shared" si="0"/>
        <v>1116.7087399999998</v>
      </c>
      <c r="H147" s="3">
        <f t="shared" si="1"/>
        <v>0.22000000000025466</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12919332.599999998</v>
      </c>
      <c r="D148" s="2">
        <f>'PR-RAS'!E152</f>
        <v>13919809.859999999</v>
      </c>
      <c r="E148" s="2">
        <v>0</v>
      </c>
      <c r="F148" s="2">
        <v>0</v>
      </c>
      <c r="G148" s="3">
        <f t="shared" si="0"/>
        <v>5991565.9910399988</v>
      </c>
      <c r="H148" s="3">
        <f t="shared" si="1"/>
        <v>0.54000000283122063</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7985389.4100000001</v>
      </c>
      <c r="D149" s="2">
        <f>'PR-RAS'!E153</f>
        <v>9461630.2200000007</v>
      </c>
      <c r="E149" s="2">
        <v>0</v>
      </c>
      <c r="F149" s="2">
        <v>0</v>
      </c>
      <c r="G149" s="3">
        <f t="shared" si="0"/>
        <v>3982480.1778000002</v>
      </c>
      <c r="H149" s="3">
        <f t="shared" si="1"/>
        <v>0.63000000081956387</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6465463.5899999999</v>
      </c>
      <c r="D150" s="2">
        <f>'PR-RAS'!E154</f>
        <v>7726551.1600000011</v>
      </c>
      <c r="E150" s="2">
        <v>0</v>
      </c>
      <c r="F150" s="2">
        <v>0</v>
      </c>
      <c r="G150" s="3">
        <f t="shared" si="0"/>
        <v>3265866.3205900006</v>
      </c>
      <c r="H150" s="3">
        <f t="shared" si="1"/>
        <v>0.5700000012293458</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6461258.1699999999</v>
      </c>
      <c r="D151" s="2">
        <f>'PR-RAS'!E155</f>
        <v>7721122.6100000003</v>
      </c>
      <c r="E151" s="2">
        <v>0</v>
      </c>
      <c r="F151" s="2">
        <v>0</v>
      </c>
      <c r="G151" s="3">
        <f t="shared" si="0"/>
        <v>3285525.5085</v>
      </c>
      <c r="H151" s="3">
        <f t="shared" si="1"/>
        <v>0.55999999959021807</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1323.48</v>
      </c>
      <c r="E152" s="2">
        <v>0</v>
      </c>
      <c r="F152" s="2">
        <v>0</v>
      </c>
      <c r="G152" s="3">
        <f t="shared" si="0"/>
        <v>399.69096000000002</v>
      </c>
      <c r="H152" s="3">
        <f t="shared" si="1"/>
        <v>0.48000000000001819</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4205.42</v>
      </c>
      <c r="D154" s="2">
        <f>'PR-RAS'!E158</f>
        <v>4105.07</v>
      </c>
      <c r="E154" s="2">
        <v>0</v>
      </c>
      <c r="F154" s="2">
        <v>0</v>
      </c>
      <c r="G154" s="3">
        <f t="shared" si="0"/>
        <v>1899.5806799999998</v>
      </c>
      <c r="H154" s="3">
        <f t="shared" si="1"/>
        <v>0.48999999999978172</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459030.42</v>
      </c>
      <c r="D155" s="2">
        <f>'PR-RAS'!E159</f>
        <v>457835.33</v>
      </c>
      <c r="E155" s="2">
        <v>0</v>
      </c>
      <c r="F155" s="2">
        <v>0</v>
      </c>
      <c r="G155" s="3">
        <f t="shared" si="0"/>
        <v>211703.96632000001</v>
      </c>
      <c r="H155" s="3">
        <f t="shared" si="1"/>
        <v>0.75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1060895.4000000001</v>
      </c>
      <c r="D156" s="2">
        <f>'PR-RAS'!E160</f>
        <v>1277243.7300000002</v>
      </c>
      <c r="E156" s="2">
        <v>0</v>
      </c>
      <c r="F156" s="2">
        <v>0</v>
      </c>
      <c r="G156" s="3">
        <f t="shared" si="0"/>
        <v>560384.34330000007</v>
      </c>
      <c r="H156" s="3">
        <f t="shared" si="1"/>
        <v>0.66999999992549419</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23552.59</v>
      </c>
      <c r="D157" s="2">
        <f>'PR-RAS'!E161</f>
        <v>27967.040000000001</v>
      </c>
      <c r="E157" s="2">
        <v>0</v>
      </c>
      <c r="F157" s="2">
        <v>0</v>
      </c>
      <c r="G157" s="3">
        <f t="shared" si="0"/>
        <v>12399.92052</v>
      </c>
      <c r="H157" s="3">
        <f t="shared" si="1"/>
        <v>0.4500000000007276</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1037300.56</v>
      </c>
      <c r="D158" s="2">
        <f>'PR-RAS'!E162</f>
        <v>1249251.0900000001</v>
      </c>
      <c r="E158" s="2">
        <v>0</v>
      </c>
      <c r="F158" s="2">
        <v>0</v>
      </c>
      <c r="G158" s="3">
        <f t="shared" si="0"/>
        <v>555121.03018</v>
      </c>
      <c r="H158" s="3">
        <f t="shared" si="1"/>
        <v>0.53000000002793968</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42.25</v>
      </c>
      <c r="D159" s="2">
        <f>'PR-RAS'!E163</f>
        <v>25.6</v>
      </c>
      <c r="E159" s="2">
        <v>0</v>
      </c>
      <c r="F159" s="2">
        <v>0</v>
      </c>
      <c r="G159" s="3">
        <f t="shared" si="0"/>
        <v>14.7651</v>
      </c>
      <c r="H159" s="3">
        <f t="shared" si="1"/>
        <v>0.64999999999999858</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4869117.8199999984</v>
      </c>
      <c r="D160" s="2">
        <f>'PR-RAS'!E164</f>
        <v>4361295.99</v>
      </c>
      <c r="E160" s="2">
        <v>0</v>
      </c>
      <c r="F160" s="2">
        <v>0</v>
      </c>
      <c r="G160" s="3">
        <f t="shared" si="0"/>
        <v>2161081.8581999997</v>
      </c>
      <c r="H160" s="3">
        <f t="shared" si="1"/>
        <v>0.19000000134110451</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799112.48</v>
      </c>
      <c r="D161" s="2">
        <f>'PR-RAS'!E165</f>
        <v>794424.76</v>
      </c>
      <c r="E161" s="2">
        <v>0</v>
      </c>
      <c r="F161" s="2">
        <v>0</v>
      </c>
      <c r="G161" s="3">
        <f t="shared" si="0"/>
        <v>382073.92</v>
      </c>
      <c r="H161" s="3">
        <f t="shared" si="1"/>
        <v>0.71999999997206032</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507768.88</v>
      </c>
      <c r="D162" s="2">
        <f>'PR-RAS'!E166</f>
        <v>456077.07</v>
      </c>
      <c r="E162" s="2">
        <v>0</v>
      </c>
      <c r="F162" s="2">
        <v>0</v>
      </c>
      <c r="G162" s="3">
        <f t="shared" si="0"/>
        <v>228607.60622000002</v>
      </c>
      <c r="H162" s="3">
        <f t="shared" si="1"/>
        <v>0.19000000000232831</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143097.88</v>
      </c>
      <c r="D163" s="2">
        <f>'PR-RAS'!E167</f>
        <v>151592.56</v>
      </c>
      <c r="E163" s="2">
        <v>0</v>
      </c>
      <c r="F163" s="2">
        <v>0</v>
      </c>
      <c r="G163" s="3">
        <f t="shared" si="0"/>
        <v>72297.846000000005</v>
      </c>
      <c r="H163" s="3">
        <f t="shared" si="1"/>
        <v>0.55999999999767169</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140473.4</v>
      </c>
      <c r="D164" s="2">
        <f>'PR-RAS'!E168</f>
        <v>179995.65</v>
      </c>
      <c r="E164" s="2">
        <v>0</v>
      </c>
      <c r="F164" s="2">
        <v>0</v>
      </c>
      <c r="G164" s="3">
        <f t="shared" si="0"/>
        <v>81575.746099999989</v>
      </c>
      <c r="H164" s="3">
        <f t="shared" si="1"/>
        <v>0.75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7772.32</v>
      </c>
      <c r="D165" s="2">
        <f>'PR-RAS'!E169</f>
        <v>6759.48</v>
      </c>
      <c r="E165" s="2">
        <v>0</v>
      </c>
      <c r="F165" s="2">
        <v>0</v>
      </c>
      <c r="G165" s="3">
        <f t="shared" si="0"/>
        <v>3491.7699199999997</v>
      </c>
      <c r="H165" s="3">
        <f t="shared" si="1"/>
        <v>0.7999999999992724</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363785.42</v>
      </c>
      <c r="D166" s="2">
        <f>'PR-RAS'!E170</f>
        <v>403082.37999999995</v>
      </c>
      <c r="E166" s="2">
        <v>0</v>
      </c>
      <c r="F166" s="2">
        <v>0</v>
      </c>
      <c r="G166" s="3">
        <f t="shared" si="0"/>
        <v>193041.77969999998</v>
      </c>
      <c r="H166" s="3">
        <f t="shared" si="1"/>
        <v>0.79999999993015081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97833.85</v>
      </c>
      <c r="D167" s="2">
        <f>'PR-RAS'!E171</f>
        <v>116000.13</v>
      </c>
      <c r="E167" s="2">
        <v>0</v>
      </c>
      <c r="F167" s="2">
        <v>0</v>
      </c>
      <c r="G167" s="3">
        <f t="shared" si="0"/>
        <v>54752.46226</v>
      </c>
      <c r="H167" s="3">
        <f t="shared" si="1"/>
        <v>0.27999999999883585</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144048.51999999999</v>
      </c>
      <c r="D169" s="2">
        <f>'PR-RAS'!E173</f>
        <v>194974.73</v>
      </c>
      <c r="E169" s="2">
        <v>0</v>
      </c>
      <c r="F169" s="2">
        <v>0</v>
      </c>
      <c r="G169" s="3">
        <f t="shared" si="0"/>
        <v>89711.660640000002</v>
      </c>
      <c r="H169" s="3">
        <f t="shared" si="1"/>
        <v>0.75</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114119.03999999999</v>
      </c>
      <c r="D170" s="2">
        <f>'PR-RAS'!E174</f>
        <v>66306.179999999993</v>
      </c>
      <c r="E170" s="2">
        <v>0</v>
      </c>
      <c r="F170" s="2">
        <v>0</v>
      </c>
      <c r="G170" s="3">
        <f t="shared" si="0"/>
        <v>41697.606599999999</v>
      </c>
      <c r="H170" s="3">
        <f t="shared" si="1"/>
        <v>0.21999999998661224</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1756.17</v>
      </c>
      <c r="D171" s="2">
        <f>'PR-RAS'!E175</f>
        <v>9664.61</v>
      </c>
      <c r="E171" s="2">
        <v>0</v>
      </c>
      <c r="F171" s="2">
        <v>0</v>
      </c>
      <c r="G171" s="3">
        <f t="shared" si="0"/>
        <v>3584.5163000000002</v>
      </c>
      <c r="H171" s="3">
        <f t="shared" si="1"/>
        <v>0.55999999999949068</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6027.84</v>
      </c>
      <c r="D173" s="2">
        <f>'PR-RAS'!E177</f>
        <v>16136.73</v>
      </c>
      <c r="E173" s="2">
        <v>0</v>
      </c>
      <c r="F173" s="2">
        <v>0</v>
      </c>
      <c r="G173" s="3">
        <f t="shared" si="0"/>
        <v>6587.8235999999997</v>
      </c>
      <c r="H173" s="3">
        <f t="shared" si="1"/>
        <v>0.43000000000029104</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3051744.1399999997</v>
      </c>
      <c r="D174" s="2">
        <f>'PR-RAS'!E178</f>
        <v>2313237.2399999998</v>
      </c>
      <c r="E174" s="2">
        <v>0</v>
      </c>
      <c r="F174" s="2">
        <v>0</v>
      </c>
      <c r="G174" s="3">
        <f t="shared" si="0"/>
        <v>1328331.8212599996</v>
      </c>
      <c r="H174" s="3">
        <f t="shared" si="1"/>
        <v>0.37999999942258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28375.95</v>
      </c>
      <c r="D175" s="2">
        <f>'PR-RAS'!E179</f>
        <v>23903.45</v>
      </c>
      <c r="E175" s="2">
        <v>0</v>
      </c>
      <c r="F175" s="2">
        <v>0</v>
      </c>
      <c r="G175" s="3">
        <f t="shared" si="0"/>
        <v>13255.8159</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107166.9</v>
      </c>
      <c r="D176" s="2">
        <f>'PR-RAS'!E180</f>
        <v>123074.35</v>
      </c>
      <c r="E176" s="2">
        <v>0</v>
      </c>
      <c r="F176" s="2">
        <v>0</v>
      </c>
      <c r="G176" s="3">
        <f t="shared" si="0"/>
        <v>61830.229999999989</v>
      </c>
      <c r="H176" s="3">
        <f t="shared" si="1"/>
        <v>0.45000000001164153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57768.68</v>
      </c>
      <c r="D177" s="2">
        <f>'PR-RAS'!E181</f>
        <v>65652.62</v>
      </c>
      <c r="E177" s="2">
        <v>0</v>
      </c>
      <c r="F177" s="2">
        <v>0</v>
      </c>
      <c r="G177" s="3">
        <f t="shared" si="0"/>
        <v>33277.009919999997</v>
      </c>
      <c r="H177" s="3">
        <f t="shared" si="1"/>
        <v>0.70000000000436557</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68200.600000000006</v>
      </c>
      <c r="D178" s="2">
        <f>'PR-RAS'!E182</f>
        <v>37915.269999999997</v>
      </c>
      <c r="E178" s="2">
        <v>0</v>
      </c>
      <c r="F178" s="2">
        <v>0</v>
      </c>
      <c r="G178" s="3">
        <f t="shared" si="0"/>
        <v>25493.511780000001</v>
      </c>
      <c r="H178" s="3">
        <f t="shared" si="1"/>
        <v>0.66999999999097781</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213717.05</v>
      </c>
      <c r="D179" s="2">
        <f>'PR-RAS'!E183</f>
        <v>198706.73</v>
      </c>
      <c r="E179" s="2">
        <v>0</v>
      </c>
      <c r="F179" s="2">
        <v>0</v>
      </c>
      <c r="G179" s="3">
        <f t="shared" si="0"/>
        <v>108781.23078</v>
      </c>
      <c r="H179" s="3">
        <f t="shared" si="1"/>
        <v>0.31999999997788109</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19284.099999999999</v>
      </c>
      <c r="D180" s="2">
        <f>'PR-RAS'!E184</f>
        <v>15218.1</v>
      </c>
      <c r="E180" s="2">
        <v>0</v>
      </c>
      <c r="F180" s="2">
        <v>0</v>
      </c>
      <c r="G180" s="3">
        <f t="shared" si="0"/>
        <v>8899.9336999999996</v>
      </c>
      <c r="H180" s="3">
        <f t="shared" si="1"/>
        <v>0.19999999999890861</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2415535.77</v>
      </c>
      <c r="D181" s="2">
        <f>'PR-RAS'!E185</f>
        <v>1686821.42</v>
      </c>
      <c r="E181" s="2">
        <v>0</v>
      </c>
      <c r="F181" s="2">
        <v>0</v>
      </c>
      <c r="G181" s="3">
        <f t="shared" si="0"/>
        <v>1042052.1497999999</v>
      </c>
      <c r="H181" s="3">
        <f t="shared" si="1"/>
        <v>0.64999999990686774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46670.96</v>
      </c>
      <c r="D182" s="2">
        <f>'PR-RAS'!E186</f>
        <v>106860.5</v>
      </c>
      <c r="E182" s="2">
        <v>0</v>
      </c>
      <c r="F182" s="2">
        <v>0</v>
      </c>
      <c r="G182" s="3">
        <f t="shared" si="0"/>
        <v>47130.944759999998</v>
      </c>
      <c r="H182" s="3">
        <f t="shared" si="1"/>
        <v>0.54000000000087311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95024.13</v>
      </c>
      <c r="D183" s="2">
        <f>'PR-RAS'!E187</f>
        <v>55084.800000000003</v>
      </c>
      <c r="E183" s="2">
        <v>0</v>
      </c>
      <c r="F183" s="2">
        <v>0</v>
      </c>
      <c r="G183" s="3">
        <f t="shared" si="0"/>
        <v>37345.258860000002</v>
      </c>
      <c r="H183" s="3">
        <f t="shared" si="1"/>
        <v>0.33000000000174623</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32813.56</v>
      </c>
      <c r="D184" s="2">
        <f>'PR-RAS'!E188</f>
        <v>12329.8</v>
      </c>
      <c r="E184" s="2">
        <v>0</v>
      </c>
      <c r="F184" s="2">
        <v>0</v>
      </c>
      <c r="G184" s="3">
        <f t="shared" si="0"/>
        <v>10517.58828</v>
      </c>
      <c r="H184" s="3">
        <f t="shared" si="1"/>
        <v>0.6400000000030559</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621662.22</v>
      </c>
      <c r="D190" s="2">
        <f>'PR-RAS'!E194</f>
        <v>838221.81</v>
      </c>
      <c r="E190" s="2">
        <v>0</v>
      </c>
      <c r="F190" s="2">
        <v>0</v>
      </c>
      <c r="G190" s="3">
        <f t="shared" si="0"/>
        <v>434342.00375999999</v>
      </c>
      <c r="H190" s="3">
        <f t="shared" si="1"/>
        <v>0.40999999991618097</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49191.77</v>
      </c>
      <c r="D192" s="2">
        <f>'PR-RAS'!E196</f>
        <v>52253.58</v>
      </c>
      <c r="E192" s="2">
        <v>0</v>
      </c>
      <c r="F192" s="2">
        <v>0</v>
      </c>
      <c r="G192" s="3">
        <f t="shared" si="0"/>
        <v>29356.495629999998</v>
      </c>
      <c r="H192" s="3">
        <f t="shared" si="1"/>
        <v>0.65000000000145519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144981.35999999999</v>
      </c>
      <c r="D193" s="2">
        <f>'PR-RAS'!E197</f>
        <v>123687.43</v>
      </c>
      <c r="E193" s="2">
        <v>0</v>
      </c>
      <c r="F193" s="2">
        <v>0</v>
      </c>
      <c r="G193" s="3">
        <f t="shared" si="0"/>
        <v>75332.394239999994</v>
      </c>
      <c r="H193" s="3">
        <f t="shared" si="1"/>
        <v>0.78999999997904524</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21659.75</v>
      </c>
      <c r="D194" s="2">
        <f>'PR-RAS'!E198</f>
        <v>23396.26</v>
      </c>
      <c r="E194" s="2">
        <v>0</v>
      </c>
      <c r="F194" s="2">
        <v>0</v>
      </c>
      <c r="G194" s="3">
        <f t="shared" si="0"/>
        <v>13211.288109999998</v>
      </c>
      <c r="H194" s="3">
        <f t="shared" si="1"/>
        <v>0.50999999999839929</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16075.2</v>
      </c>
      <c r="D195" s="2">
        <f>'PR-RAS'!E199</f>
        <v>22170.639999999999</v>
      </c>
      <c r="E195" s="2">
        <v>0</v>
      </c>
      <c r="F195" s="2">
        <v>0</v>
      </c>
      <c r="G195" s="3">
        <f t="shared" si="0"/>
        <v>11720.797119999999</v>
      </c>
      <c r="H195" s="3">
        <f t="shared" si="1"/>
        <v>0.56000000000130967</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1801.29</v>
      </c>
      <c r="D196" s="2">
        <f>'PR-RAS'!E200</f>
        <v>1450</v>
      </c>
      <c r="E196" s="2">
        <v>0</v>
      </c>
      <c r="F196" s="2">
        <v>0</v>
      </c>
      <c r="G196" s="3">
        <f t="shared" si="0"/>
        <v>916.75155000000007</v>
      </c>
      <c r="H196" s="3">
        <f t="shared" si="1"/>
        <v>0.28999999999996362</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387952.85</v>
      </c>
      <c r="D197" s="2">
        <f>'PR-RAS'!E201</f>
        <v>615263.9</v>
      </c>
      <c r="E197" s="2">
        <v>0</v>
      </c>
      <c r="F197" s="2">
        <v>0</v>
      </c>
      <c r="G197" s="3">
        <f t="shared" si="0"/>
        <v>317222.20740000001</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32920.76</v>
      </c>
      <c r="D198" s="2">
        <f>'PR-RAS'!E202</f>
        <v>54716.79</v>
      </c>
      <c r="E198" s="2">
        <v>0</v>
      </c>
      <c r="F198" s="2">
        <v>0</v>
      </c>
      <c r="G198" s="3">
        <f t="shared" si="0"/>
        <v>28043.804980000001</v>
      </c>
      <c r="H198" s="3">
        <f t="shared" si="1"/>
        <v>0.44999999999708962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32920.76</v>
      </c>
      <c r="D212" s="2">
        <f>'PR-RAS'!E216</f>
        <v>54716.79</v>
      </c>
      <c r="E212" s="2">
        <v>0</v>
      </c>
      <c r="F212" s="2">
        <v>0</v>
      </c>
      <c r="G212" s="3">
        <f t="shared" si="0"/>
        <v>30036.765739999999</v>
      </c>
      <c r="H212" s="3">
        <f t="shared" si="1"/>
        <v>0.44999999999708962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13510.44</v>
      </c>
      <c r="D213" s="2">
        <f>'PR-RAS'!E217</f>
        <v>11515.75</v>
      </c>
      <c r="E213" s="2">
        <v>0</v>
      </c>
      <c r="F213" s="2">
        <v>0</v>
      </c>
      <c r="G213" s="3">
        <f t="shared" si="0"/>
        <v>7746.8912799999998</v>
      </c>
      <c r="H213" s="3">
        <f t="shared" si="1"/>
        <v>0.69000000000050932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16005.64</v>
      </c>
      <c r="D214" s="2">
        <f>'PR-RAS'!E218</f>
        <v>42384.25</v>
      </c>
      <c r="E214" s="2">
        <v>0</v>
      </c>
      <c r="F214" s="2">
        <v>0</v>
      </c>
      <c r="G214" s="3">
        <f t="shared" si="0"/>
        <v>21464.891820000001</v>
      </c>
      <c r="H214" s="3">
        <f t="shared" si="1"/>
        <v>0.61000000000058208</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1360.03</v>
      </c>
      <c r="D215" s="2">
        <f>'PR-RAS'!E219</f>
        <v>816.79</v>
      </c>
      <c r="E215" s="2">
        <v>0</v>
      </c>
      <c r="F215" s="2">
        <v>0</v>
      </c>
      <c r="G215" s="3">
        <f t="shared" si="0"/>
        <v>640.63253999999995</v>
      </c>
      <c r="H215" s="3">
        <f t="shared" si="1"/>
        <v>0.24000000000000909</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2044.65</v>
      </c>
      <c r="D216" s="2">
        <f>'PR-RAS'!E220</f>
        <v>0</v>
      </c>
      <c r="E216" s="2">
        <v>0</v>
      </c>
      <c r="F216" s="2">
        <v>0</v>
      </c>
      <c r="G216" s="3">
        <f t="shared" si="0"/>
        <v>439.59975000000003</v>
      </c>
      <c r="H216" s="3">
        <f t="shared" si="1"/>
        <v>0.34999999999990905</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30154.61</v>
      </c>
      <c r="D226" s="2">
        <f>'PR-RAS'!E230</f>
        <v>40136.86</v>
      </c>
      <c r="E226" s="2">
        <v>0</v>
      </c>
      <c r="F226" s="2">
        <v>0</v>
      </c>
      <c r="G226" s="3">
        <f t="shared" si="0"/>
        <v>24846.374250000001</v>
      </c>
      <c r="H226" s="3">
        <f t="shared" si="1"/>
        <v>0.52999999999883585</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30154.61</v>
      </c>
      <c r="D253" s="2">
        <f>'PR-RAS'!E257</f>
        <v>40136.86</v>
      </c>
      <c r="E253" s="2">
        <v>0</v>
      </c>
      <c r="F253" s="2">
        <v>0</v>
      </c>
      <c r="G253" s="3">
        <f t="shared" si="0"/>
        <v>27827.939160000002</v>
      </c>
      <c r="H253" s="3">
        <f t="shared" si="1"/>
        <v>0.52999999999883585</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319</v>
      </c>
      <c r="D254" s="2">
        <f>'PR-RAS'!E258</f>
        <v>3386.18</v>
      </c>
      <c r="E254" s="2">
        <v>0</v>
      </c>
      <c r="F254" s="2">
        <v>0</v>
      </c>
      <c r="G254" s="3">
        <f t="shared" si="0"/>
        <v>1794.1140799999998</v>
      </c>
      <c r="H254" s="3">
        <f t="shared" si="1"/>
        <v>0.17999999999983629</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29835.61</v>
      </c>
      <c r="D256" s="2">
        <f>'PR-RAS'!E260</f>
        <v>36750.68</v>
      </c>
      <c r="E256" s="2">
        <v>0</v>
      </c>
      <c r="F256" s="2">
        <v>0</v>
      </c>
      <c r="G256" s="3">
        <f t="shared" si="0"/>
        <v>26350.927350000002</v>
      </c>
      <c r="H256" s="3">
        <f t="shared" si="1"/>
        <v>0.70999999999912689</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1550</v>
      </c>
      <c r="D258" s="2">
        <f>'PR-RAS'!E262</f>
        <v>1030</v>
      </c>
      <c r="E258" s="2">
        <v>0</v>
      </c>
      <c r="F258" s="2">
        <v>0</v>
      </c>
      <c r="G258" s="3">
        <f t="shared" si="0"/>
        <v>927.77</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1550</v>
      </c>
      <c r="D265" s="2">
        <f>'PR-RAS'!E269</f>
        <v>1030</v>
      </c>
      <c r="E265" s="2">
        <v>0</v>
      </c>
      <c r="F265" s="2">
        <v>0</v>
      </c>
      <c r="G265" s="3">
        <f t="shared" si="0"/>
        <v>953.04000000000008</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1550</v>
      </c>
      <c r="D266" s="2">
        <f>'PR-RAS'!E270</f>
        <v>1030</v>
      </c>
      <c r="E266" s="2">
        <v>0</v>
      </c>
      <c r="F266" s="2">
        <v>0</v>
      </c>
      <c r="G266" s="3">
        <f t="shared" si="0"/>
        <v>956.65000000000009</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200</v>
      </c>
      <c r="D269" s="2">
        <f>'PR-RAS'!E273</f>
        <v>1000</v>
      </c>
      <c r="E269" s="2">
        <v>0</v>
      </c>
      <c r="F269" s="2">
        <v>0</v>
      </c>
      <c r="G269" s="3">
        <f t="shared" si="0"/>
        <v>589.6</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1000</v>
      </c>
      <c r="E270" s="2">
        <v>0</v>
      </c>
      <c r="F270" s="2">
        <v>0</v>
      </c>
      <c r="G270" s="3">
        <f t="shared" si="0"/>
        <v>538</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1000</v>
      </c>
      <c r="E271" s="2">
        <v>0</v>
      </c>
      <c r="F271" s="2">
        <v>0</v>
      </c>
      <c r="G271" s="3">
        <f t="shared" si="0"/>
        <v>540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200</v>
      </c>
      <c r="D279" s="2">
        <f>'PR-RAS'!E283</f>
        <v>0</v>
      </c>
      <c r="E279" s="2">
        <v>0</v>
      </c>
      <c r="F279" s="2">
        <v>0</v>
      </c>
      <c r="G279" s="3">
        <f t="shared" si="12"/>
        <v>55.600000000000009</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200</v>
      </c>
      <c r="D284" s="2">
        <f>'PR-RAS'!E288</f>
        <v>0</v>
      </c>
      <c r="E284" s="2">
        <v>0</v>
      </c>
      <c r="F284" s="2">
        <v>0</v>
      </c>
      <c r="G284" s="3">
        <f t="shared" si="12"/>
        <v>56.599999999999994</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12919332.599999998</v>
      </c>
      <c r="D295" s="2">
        <f>'PR-RAS'!E299</f>
        <v>13919809.859999999</v>
      </c>
      <c r="E295" s="2">
        <v>0</v>
      </c>
      <c r="F295" s="2">
        <v>0</v>
      </c>
      <c r="G295" s="3">
        <f t="shared" si="12"/>
        <v>11983131.982079998</v>
      </c>
      <c r="H295" s="3">
        <f t="shared" si="13"/>
        <v>0.54000000283122063</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1334198.8400000017</v>
      </c>
      <c r="D296" s="2">
        <f>'PR-RAS'!E300</f>
        <v>0</v>
      </c>
      <c r="E296" s="2">
        <v>0</v>
      </c>
      <c r="F296" s="2">
        <v>0</v>
      </c>
      <c r="G296" s="3">
        <f t="shared" si="12"/>
        <v>393588.65780000051</v>
      </c>
      <c r="H296" s="3">
        <f t="shared" si="13"/>
        <v>0.15999999828636646</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145191.06999999844</v>
      </c>
      <c r="E297" s="2">
        <v>0</v>
      </c>
      <c r="F297" s="2">
        <v>0</v>
      </c>
      <c r="G297" s="3">
        <f t="shared" si="12"/>
        <v>85953.11343999907</v>
      </c>
      <c r="H297" s="3">
        <f t="shared" si="13"/>
        <v>6.9999998435378075E-2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2506219.5699999998</v>
      </c>
      <c r="D298" s="2">
        <f>'PR-RAS'!E302</f>
        <v>3840418.41</v>
      </c>
      <c r="E298" s="2">
        <v>0</v>
      </c>
      <c r="F298" s="2">
        <v>0</v>
      </c>
      <c r="G298" s="3">
        <f t="shared" si="12"/>
        <v>3025555.7478300002</v>
      </c>
      <c r="H298" s="3">
        <f t="shared" si="13"/>
        <v>0.84000000031664968</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158256.91</v>
      </c>
      <c r="D300" s="2">
        <f>'PR-RAS'!E304</f>
        <v>540379.56000000006</v>
      </c>
      <c r="E300" s="2">
        <v>0</v>
      </c>
      <c r="F300" s="2">
        <v>0</v>
      </c>
      <c r="G300" s="3">
        <f t="shared" si="12"/>
        <v>370465.79297000001</v>
      </c>
      <c r="H300" s="3">
        <f t="shared" si="13"/>
        <v>0.52999999994062819</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158256.91</v>
      </c>
      <c r="D301" s="2">
        <f>'PR-RAS'!E305</f>
        <v>540379.56000000006</v>
      </c>
      <c r="E301" s="2">
        <v>0</v>
      </c>
      <c r="F301" s="2">
        <v>0</v>
      </c>
      <c r="G301" s="3">
        <f t="shared" si="12"/>
        <v>371704.80900000001</v>
      </c>
      <c r="H301" s="3">
        <f t="shared" si="13"/>
        <v>0.52999999994062819</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352.17</v>
      </c>
      <c r="E303" s="2">
        <v>0</v>
      </c>
      <c r="F303" s="2">
        <v>0</v>
      </c>
      <c r="G303" s="3">
        <f t="shared" si="12"/>
        <v>212.71068</v>
      </c>
      <c r="H303" s="3">
        <f t="shared" si="13"/>
        <v>0.17000000000001592</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352.17</v>
      </c>
      <c r="E316" s="2">
        <v>0</v>
      </c>
      <c r="F316" s="2">
        <v>0</v>
      </c>
      <c r="G316" s="3">
        <f t="shared" si="12"/>
        <v>221.86710000000002</v>
      </c>
      <c r="H316" s="3">
        <f t="shared" si="13"/>
        <v>0.17000000000001592</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352.17</v>
      </c>
      <c r="E322" s="2">
        <v>0</v>
      </c>
      <c r="F322" s="2">
        <v>0</v>
      </c>
      <c r="G322" s="3">
        <f t="shared" si="12"/>
        <v>226.09314000000001</v>
      </c>
      <c r="H322" s="3">
        <f t="shared" si="13"/>
        <v>0.17000000000001592</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352.17</v>
      </c>
      <c r="E323" s="2">
        <v>0</v>
      </c>
      <c r="F323" s="2">
        <v>0</v>
      </c>
      <c r="G323" s="3">
        <f t="shared" si="12"/>
        <v>226.79748000000001</v>
      </c>
      <c r="H323" s="3">
        <f t="shared" si="13"/>
        <v>0.17000000000001592</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369962.13999999996</v>
      </c>
      <c r="D355" s="2">
        <f>'PR-RAS'!E360</f>
        <v>561748.42000000004</v>
      </c>
      <c r="E355" s="2">
        <v>0</v>
      </c>
      <c r="F355" s="2">
        <v>0</v>
      </c>
      <c r="G355" s="3">
        <f t="shared" si="12"/>
        <v>528684.47892000002</v>
      </c>
      <c r="H355" s="3">
        <f t="shared" si="13"/>
        <v>0.55999999999767169</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369962.13999999996</v>
      </c>
      <c r="D368" s="2">
        <f>'PR-RAS'!E373</f>
        <v>561748.42000000004</v>
      </c>
      <c r="E368" s="2">
        <v>0</v>
      </c>
      <c r="F368" s="2">
        <v>0</v>
      </c>
      <c r="G368" s="3">
        <f t="shared" si="12"/>
        <v>548099.44565999997</v>
      </c>
      <c r="H368" s="3">
        <f t="shared" si="13"/>
        <v>0.55999999999767169</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331887.38999999996</v>
      </c>
      <c r="D374" s="2">
        <f>'PR-RAS'!E379</f>
        <v>548269.56000000006</v>
      </c>
      <c r="E374" s="2">
        <v>0</v>
      </c>
      <c r="F374" s="2">
        <v>0</v>
      </c>
      <c r="G374" s="3">
        <f t="shared" si="12"/>
        <v>532803.08822999999</v>
      </c>
      <c r="H374" s="3">
        <f t="shared" si="13"/>
        <v>0.82999999989988282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149803.17000000001</v>
      </c>
      <c r="D375" s="2">
        <f>'PR-RAS'!E380</f>
        <v>182778.6</v>
      </c>
      <c r="E375" s="2">
        <v>0</v>
      </c>
      <c r="F375" s="2">
        <v>0</v>
      </c>
      <c r="G375" s="3">
        <f t="shared" si="12"/>
        <v>192744.77838</v>
      </c>
      <c r="H375" s="3">
        <f t="shared" si="13"/>
        <v>0.57000000000698492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39172.769999999997</v>
      </c>
      <c r="D376" s="2">
        <f>'PR-RAS'!E381</f>
        <v>14189.06</v>
      </c>
      <c r="E376" s="2">
        <v>0</v>
      </c>
      <c r="F376" s="2">
        <v>0</v>
      </c>
      <c r="G376" s="3">
        <f t="shared" si="12"/>
        <v>25331.583749999998</v>
      </c>
      <c r="H376" s="3">
        <f t="shared" si="13"/>
        <v>0.2900000000026921</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27382.77</v>
      </c>
      <c r="D377" s="2">
        <f>'PR-RAS'!E382</f>
        <v>58416.03</v>
      </c>
      <c r="E377" s="2">
        <v>0</v>
      </c>
      <c r="F377" s="2">
        <v>0</v>
      </c>
      <c r="G377" s="3">
        <f t="shared" si="12"/>
        <v>54224.776079999996</v>
      </c>
      <c r="H377" s="3">
        <f t="shared" si="13"/>
        <v>0.25999999999839929</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3042.5</v>
      </c>
      <c r="D378" s="2">
        <f>'PR-RAS'!E383</f>
        <v>2245.13</v>
      </c>
      <c r="E378" s="2">
        <v>0</v>
      </c>
      <c r="F378" s="2">
        <v>0</v>
      </c>
      <c r="G378" s="3">
        <f t="shared" si="12"/>
        <v>2839.85052</v>
      </c>
      <c r="H378" s="3">
        <f t="shared" si="13"/>
        <v>0.63000000000010914</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73880.25</v>
      </c>
      <c r="D379" s="2">
        <f>'PR-RAS'!E384</f>
        <v>278781.96999999997</v>
      </c>
      <c r="E379" s="2">
        <v>0</v>
      </c>
      <c r="F379" s="2">
        <v>0</v>
      </c>
      <c r="G379" s="3">
        <f t="shared" si="12"/>
        <v>238685.90381999998</v>
      </c>
      <c r="H379" s="3">
        <f t="shared" si="13"/>
        <v>0.28000000002793968</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38605.93</v>
      </c>
      <c r="D381" s="2">
        <f>'PR-RAS'!E386</f>
        <v>11858.77</v>
      </c>
      <c r="E381" s="2">
        <v>0</v>
      </c>
      <c r="F381" s="2">
        <v>0</v>
      </c>
      <c r="G381" s="3">
        <f t="shared" si="12"/>
        <v>23682.918600000001</v>
      </c>
      <c r="H381" s="3">
        <f t="shared" si="13"/>
        <v>0.2999999999992724</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33125</v>
      </c>
      <c r="D383" s="2">
        <f>'PR-RAS'!E388</f>
        <v>8750</v>
      </c>
      <c r="E383" s="2">
        <v>0</v>
      </c>
      <c r="F383" s="2">
        <v>0</v>
      </c>
      <c r="G383" s="3">
        <f t="shared" si="12"/>
        <v>19338.75</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33125</v>
      </c>
      <c r="D384" s="2">
        <f>'PR-RAS'!E389</f>
        <v>8750</v>
      </c>
      <c r="E384" s="2">
        <v>0</v>
      </c>
      <c r="F384" s="2">
        <v>0</v>
      </c>
      <c r="G384" s="3">
        <f t="shared" si="12"/>
        <v>19389.375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4949.75</v>
      </c>
      <c r="D388" s="2">
        <f>'PR-RAS'!E393</f>
        <v>4728.8599999999997</v>
      </c>
      <c r="E388" s="2">
        <v>0</v>
      </c>
      <c r="F388" s="2">
        <v>0</v>
      </c>
      <c r="G388" s="3">
        <f t="shared" si="12"/>
        <v>5575.6908899999999</v>
      </c>
      <c r="H388" s="3">
        <f t="shared" si="13"/>
        <v>0.39000000000032742</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4949.75</v>
      </c>
      <c r="D389" s="2">
        <f>'PR-RAS'!E394</f>
        <v>4728.8599999999997</v>
      </c>
      <c r="E389" s="2">
        <v>0</v>
      </c>
      <c r="F389" s="2">
        <v>0</v>
      </c>
      <c r="G389" s="3">
        <f t="shared" si="12"/>
        <v>5590.09836</v>
      </c>
      <c r="H389" s="3">
        <f t="shared" si="13"/>
        <v>0.39000000000032742</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369962.13999999996</v>
      </c>
      <c r="D413" s="2">
        <f>'PR-RAS'!E418</f>
        <v>561396.25</v>
      </c>
      <c r="E413" s="2">
        <v>0</v>
      </c>
      <c r="F413" s="2">
        <v>0</v>
      </c>
      <c r="G413" s="3">
        <f t="shared" si="12"/>
        <v>615014.9116799999</v>
      </c>
      <c r="H413" s="3">
        <f t="shared" si="13"/>
        <v>0.38999999995576218</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1587449.59</v>
      </c>
      <c r="D415" s="2">
        <f>'PR-RAS'!E420</f>
        <v>1957411.73</v>
      </c>
      <c r="E415" s="2">
        <v>0</v>
      </c>
      <c r="F415" s="2">
        <v>0</v>
      </c>
      <c r="G415" s="3">
        <f t="shared" si="12"/>
        <v>2277941.0426999996</v>
      </c>
      <c r="H415" s="3">
        <f t="shared" si="13"/>
        <v>0.67999999993480742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14253531.439999999</v>
      </c>
      <c r="D417" s="2">
        <f>'PR-RAS'!E422</f>
        <v>13774970.960000001</v>
      </c>
      <c r="E417" s="2">
        <v>0</v>
      </c>
      <c r="F417" s="2">
        <v>0</v>
      </c>
      <c r="G417" s="3">
        <f t="shared" si="12"/>
        <v>17390244.91776</v>
      </c>
      <c r="H417" s="3">
        <f t="shared" si="13"/>
        <v>0.47999999858438969</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13289294.739999998</v>
      </c>
      <c r="D418" s="2">
        <f>'PR-RAS'!E423</f>
        <v>14481558.279999999</v>
      </c>
      <c r="E418" s="2">
        <v>0</v>
      </c>
      <c r="F418" s="2">
        <v>0</v>
      </c>
      <c r="G418" s="3">
        <f t="shared" si="12"/>
        <v>17619255.512099996</v>
      </c>
      <c r="H418" s="3">
        <f t="shared" si="13"/>
        <v>0.54000000096857548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964236.70000000112</v>
      </c>
      <c r="D419" s="2">
        <f>'PR-RAS'!E424</f>
        <v>0</v>
      </c>
      <c r="E419" s="2">
        <v>0</v>
      </c>
      <c r="F419" s="2">
        <v>0</v>
      </c>
      <c r="G419" s="3">
        <f t="shared" si="12"/>
        <v>403050.94060000044</v>
      </c>
      <c r="H419" s="3">
        <f t="shared" si="13"/>
        <v>0.29999999888241291</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706587.31999999844</v>
      </c>
      <c r="E420" s="2">
        <v>0</v>
      </c>
      <c r="F420" s="2">
        <v>0</v>
      </c>
      <c r="G420" s="3">
        <f t="shared" si="12"/>
        <v>592120.17415999866</v>
      </c>
      <c r="H420" s="3">
        <f t="shared" si="13"/>
        <v>0.31999999843537807</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918769.97999999975</v>
      </c>
      <c r="D421" s="2">
        <f>'PR-RAS'!E426</f>
        <v>1883006.6800000002</v>
      </c>
      <c r="E421" s="2">
        <v>0</v>
      </c>
      <c r="F421" s="2">
        <v>0</v>
      </c>
      <c r="G421" s="3">
        <f t="shared" si="12"/>
        <v>1967609.0027999999</v>
      </c>
      <c r="H421" s="3">
        <f t="shared" si="13"/>
        <v>0.34000000008381903</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158256.91</v>
      </c>
      <c r="D423" s="2">
        <f>'PR-RAS'!E428</f>
        <v>540379.56000000006</v>
      </c>
      <c r="E423" s="2">
        <v>0</v>
      </c>
      <c r="F423" s="2">
        <v>0</v>
      </c>
      <c r="G423" s="3">
        <f t="shared" si="12"/>
        <v>522864.76465999999</v>
      </c>
      <c r="H423" s="3">
        <f t="shared" si="13"/>
        <v>0.52999999994062819</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14253531.439999999</v>
      </c>
      <c r="D637" s="2">
        <f>'PR-RAS'!E643</f>
        <v>13774970.960000001</v>
      </c>
      <c r="E637" s="2">
        <v>0</v>
      </c>
      <c r="F637" s="2">
        <v>0</v>
      </c>
      <c r="G637" s="3">
        <f t="shared" si="14"/>
        <v>26587009.056960002</v>
      </c>
      <c r="H637" s="3">
        <f t="shared" si="15"/>
        <v>0.47999999858438969</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13289294.739999998</v>
      </c>
      <c r="D638" s="2">
        <f>'PR-RAS'!E644</f>
        <v>14481558.279999999</v>
      </c>
      <c r="E638" s="2">
        <v>0</v>
      </c>
      <c r="F638" s="2">
        <v>0</v>
      </c>
      <c r="G638" s="3">
        <f t="shared" si="14"/>
        <v>26914785.998099998</v>
      </c>
      <c r="H638" s="3">
        <f t="shared" si="15"/>
        <v>0.54000000096857548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964236.70000000112</v>
      </c>
      <c r="D639" s="2">
        <f>'PR-RAS'!E645</f>
        <v>0</v>
      </c>
      <c r="E639" s="2">
        <v>0</v>
      </c>
      <c r="F639" s="2">
        <v>0</v>
      </c>
      <c r="G639" s="3">
        <f t="shared" si="14"/>
        <v>615183.01460000069</v>
      </c>
      <c r="H639" s="3">
        <f t="shared" si="15"/>
        <v>0.29999999888241291</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706587.31999999844</v>
      </c>
      <c r="E640" s="2">
        <v>0</v>
      </c>
      <c r="F640" s="2">
        <v>0</v>
      </c>
      <c r="G640" s="3">
        <f t="shared" si="14"/>
        <v>903018.59495999804</v>
      </c>
      <c r="H640" s="3">
        <f t="shared" si="15"/>
        <v>0.31999999843537807</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918769.97999999975</v>
      </c>
      <c r="D641" s="2">
        <f>'PR-RAS'!E647</f>
        <v>1883006.6800000002</v>
      </c>
      <c r="E641" s="2">
        <v>0</v>
      </c>
      <c r="F641" s="2">
        <v>0</v>
      </c>
      <c r="G641" s="3">
        <f t="shared" si="14"/>
        <v>2998261.3375999997</v>
      </c>
      <c r="H641" s="3">
        <f t="shared" si="15"/>
        <v>0.34000000008381903</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1883006.6800000009</v>
      </c>
      <c r="D643" s="2">
        <f>'PR-RAS'!E649</f>
        <v>1176419.3600000017</v>
      </c>
      <c r="E643" s="2">
        <v>0</v>
      </c>
      <c r="F643" s="2">
        <v>0</v>
      </c>
      <c r="G643" s="3">
        <f t="shared" si="14"/>
        <v>2719412.7468000026</v>
      </c>
      <c r="H643" s="3">
        <f t="shared" si="15"/>
        <v>0.68000000086612999</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688514.14</v>
      </c>
      <c r="D645" s="2">
        <f>'PR-RAS'!E651</f>
        <v>0</v>
      </c>
      <c r="E645" s="2">
        <v>0</v>
      </c>
      <c r="F645" s="2">
        <v>0</v>
      </c>
      <c r="G645" s="3">
        <f t="shared" si="14"/>
        <v>443403.10616000002</v>
      </c>
      <c r="H645" s="3">
        <f t="shared" si="15"/>
        <v>0.14000000001396984</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1429536.61</v>
      </c>
      <c r="D646" s="2">
        <f>'PR-RAS'!E653</f>
        <v>2284589.38</v>
      </c>
      <c r="E646" s="2">
        <v>0</v>
      </c>
      <c r="F646" s="2">
        <v>0</v>
      </c>
      <c r="G646" s="3">
        <f t="shared" si="14"/>
        <v>3869171.41365</v>
      </c>
      <c r="H646" s="3">
        <f t="shared" si="15"/>
        <v>0.76999999978579581</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8206501.3499999996</v>
      </c>
      <c r="D647" s="2">
        <f>'PR-RAS'!E654</f>
        <v>7070489.6699999999</v>
      </c>
      <c r="E647" s="2">
        <v>0</v>
      </c>
      <c r="F647" s="2">
        <v>0</v>
      </c>
      <c r="G647" s="3">
        <f t="shared" si="14"/>
        <v>14436472.525739999</v>
      </c>
      <c r="H647" s="3">
        <f t="shared" si="15"/>
        <v>0.67999999970197678</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7351448.5800000001</v>
      </c>
      <c r="D648" s="2">
        <f>'PR-RAS'!E655</f>
        <v>6967496.5800000001</v>
      </c>
      <c r="E648" s="2">
        <v>0</v>
      </c>
      <c r="F648" s="2">
        <v>0</v>
      </c>
      <c r="G648" s="3">
        <f t="shared" si="14"/>
        <v>13772327.805780001</v>
      </c>
      <c r="H648" s="3">
        <f t="shared" si="15"/>
        <v>0.83999999985098839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2284589.379999999</v>
      </c>
      <c r="D649" s="2">
        <f>'PR-RAS'!E656</f>
        <v>2387582.4700000007</v>
      </c>
      <c r="E649" s="2">
        <v>0</v>
      </c>
      <c r="F649" s="2">
        <v>0</v>
      </c>
      <c r="G649" s="3">
        <f t="shared" si="14"/>
        <v>4574720.7993600005</v>
      </c>
      <c r="H649" s="3">
        <f t="shared" si="15"/>
        <v>0.84999999962747097</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210</v>
      </c>
      <c r="D651" s="2">
        <f>'PR-RAS'!E658</f>
        <v>212</v>
      </c>
      <c r="E651" s="2">
        <v>0</v>
      </c>
      <c r="F651" s="2">
        <v>0</v>
      </c>
      <c r="G651" s="3">
        <f t="shared" si="14"/>
        <v>412.1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200</v>
      </c>
      <c r="D653" s="2">
        <f>'PR-RAS'!E660</f>
        <v>204</v>
      </c>
      <c r="E653" s="2">
        <v>0</v>
      </c>
      <c r="F653" s="2">
        <v>0</v>
      </c>
      <c r="G653" s="3">
        <f t="shared" si="14"/>
        <v>396.416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777338.86</v>
      </c>
      <c r="D717" s="2">
        <f>'PR-RAS'!E724</f>
        <v>774738.31</v>
      </c>
      <c r="E717" s="2">
        <v>0</v>
      </c>
      <c r="F717" s="2">
        <v>0</v>
      </c>
      <c r="G717" s="3">
        <f t="shared" si="14"/>
        <v>1665999.88368</v>
      </c>
      <c r="H717" s="3">
        <f t="shared" si="15"/>
        <v>0.45000000006984919</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11521.19</v>
      </c>
      <c r="D725" s="2">
        <f>'PR-RAS'!E732</f>
        <v>11129.73</v>
      </c>
      <c r="E725" s="2">
        <v>0</v>
      </c>
      <c r="F725" s="2">
        <v>0</v>
      </c>
      <c r="G725" s="3">
        <f t="shared" si="14"/>
        <v>24457.190600000002</v>
      </c>
      <c r="H725" s="3">
        <f t="shared" si="15"/>
        <v>0.46000000000094587</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4441.8100000000004</v>
      </c>
      <c r="D726" s="2">
        <f>'PR-RAS'!E733</f>
        <v>4855.84</v>
      </c>
      <c r="E726" s="2">
        <v>0</v>
      </c>
      <c r="F726" s="2">
        <v>0</v>
      </c>
      <c r="G726" s="3">
        <f t="shared" si="14"/>
        <v>10261.280250000002</v>
      </c>
      <c r="H726" s="3">
        <f t="shared" si="15"/>
        <v>0.3499999999994543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143097.88</v>
      </c>
      <c r="D727" s="2">
        <f>'PR-RAS'!E734</f>
        <v>151592.56</v>
      </c>
      <c r="E727" s="2">
        <v>0</v>
      </c>
      <c r="F727" s="2">
        <v>0</v>
      </c>
      <c r="G727" s="3">
        <f t="shared" si="14"/>
        <v>324001.45799999998</v>
      </c>
      <c r="H727" s="3">
        <f t="shared" si="15"/>
        <v>0.55999999999767169</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19284.099999999999</v>
      </c>
      <c r="D729" s="2">
        <f>'PR-RAS'!E736</f>
        <v>15218.1</v>
      </c>
      <c r="E729" s="2">
        <v>0</v>
      </c>
      <c r="F729" s="2">
        <v>0</v>
      </c>
      <c r="G729" s="3">
        <f t="shared" si="14"/>
        <v>36196.378400000001</v>
      </c>
      <c r="H729" s="3">
        <f t="shared" si="15"/>
        <v>0.19999999999890861</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601338.47</v>
      </c>
      <c r="D730" s="2">
        <f>'PR-RAS'!E737</f>
        <v>465938.03</v>
      </c>
      <c r="E730" s="2">
        <v>0</v>
      </c>
      <c r="F730" s="2">
        <v>0</v>
      </c>
      <c r="G730" s="3">
        <f t="shared" si="14"/>
        <v>1117713.39237</v>
      </c>
      <c r="H730" s="3">
        <f t="shared" si="15"/>
        <v>0.5</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196768.04</v>
      </c>
      <c r="D731" s="2">
        <f>'PR-RAS'!E738</f>
        <v>195278.29</v>
      </c>
      <c r="E731" s="2">
        <v>0</v>
      </c>
      <c r="F731" s="2">
        <v>0</v>
      </c>
      <c r="G731" s="3">
        <f t="shared" si="14"/>
        <v>428746.97259999998</v>
      </c>
      <c r="H731" s="3">
        <f t="shared" si="15"/>
        <v>0.33000000001629815</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94429.59</v>
      </c>
      <c r="D732" s="2">
        <f>'PR-RAS'!E739</f>
        <v>137021.23000000001</v>
      </c>
      <c r="E732" s="2">
        <v>0</v>
      </c>
      <c r="F732" s="2">
        <v>0</v>
      </c>
      <c r="G732" s="3">
        <f t="shared" si="14"/>
        <v>269353.06855000003</v>
      </c>
      <c r="H732" s="3">
        <f t="shared" si="15"/>
        <v>0.64000000001396984</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2455.35</v>
      </c>
      <c r="D735" s="2">
        <f>'PR-RAS'!E742</f>
        <v>4692.21</v>
      </c>
      <c r="E735" s="2">
        <v>0</v>
      </c>
      <c r="F735" s="2">
        <v>0</v>
      </c>
      <c r="G735" s="3">
        <f t="shared" si="14"/>
        <v>8690.3911800000005</v>
      </c>
      <c r="H735" s="3">
        <f t="shared" si="15"/>
        <v>0.55999999999994543</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17582.740000000002</v>
      </c>
      <c r="E736" s="2">
        <v>0</v>
      </c>
      <c r="F736" s="2">
        <v>0</v>
      </c>
      <c r="G736" s="3">
        <f t="shared" ref="G736:G737" si="28">(B736/1000)*(C736*1+D736*2)</f>
        <v>25846.627800000002</v>
      </c>
      <c r="H736" s="3">
        <f t="shared" ref="H736:H737" si="29">ABS(C736-ROUND(C736,0))+ABS(D736-ROUND(D736,0))</f>
        <v>0.25999999999839929</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11510</v>
      </c>
      <c r="E737" s="2">
        <v>0</v>
      </c>
      <c r="F737" s="2">
        <v>0</v>
      </c>
      <c r="G737" s="3">
        <f t="shared" si="28"/>
        <v>16942.72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1550</v>
      </c>
      <c r="D839" s="2">
        <f>'PR-RAS'!E846</f>
        <v>1030</v>
      </c>
      <c r="E839" s="2">
        <v>0</v>
      </c>
      <c r="F839" s="2">
        <v>0</v>
      </c>
      <c r="G839" s="3">
        <f t="shared" si="34"/>
        <v>3025.18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8492745.0199999996</v>
      </c>
      <c r="D1011" s="7">
        <f>BILANCA!E6</f>
        <v>8614118.4399999995</v>
      </c>
      <c r="E1011" s="7">
        <v>0</v>
      </c>
      <c r="F1011" s="7">
        <v>0</v>
      </c>
      <c r="G1011" s="8">
        <f t="shared" ref="G1011:G1306" si="38">B1011/1000*C1011+B1011/500*D1011</f>
        <v>25720.981899999999</v>
      </c>
      <c r="H1011" s="8">
        <f t="shared" si="35"/>
        <v>0.45999999903142452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5006938.8499999996</v>
      </c>
      <c r="D1012" s="2">
        <f>BILANCA!E7</f>
        <v>5394527.2999999998</v>
      </c>
      <c r="E1012" s="2">
        <v>0</v>
      </c>
      <c r="F1012" s="2">
        <v>0</v>
      </c>
      <c r="G1012" s="3">
        <f t="shared" si="38"/>
        <v>31591.986899999996</v>
      </c>
      <c r="H1012" s="3">
        <f t="shared" si="35"/>
        <v>0.45000000018626451</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19377.51999999999</v>
      </c>
      <c r="D1013" s="2">
        <f>BILANCA!E8</f>
        <v>19377.51999999999</v>
      </c>
      <c r="E1013" s="2">
        <v>0</v>
      </c>
      <c r="F1013" s="2">
        <v>0</v>
      </c>
      <c r="G1013" s="3">
        <f t="shared" si="38"/>
        <v>174.39767999999992</v>
      </c>
      <c r="H1013" s="3">
        <f t="shared" si="35"/>
        <v>0.96000000002095476</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19377.54</v>
      </c>
      <c r="D1014" s="2">
        <f>BILANCA!E9</f>
        <v>19377.54</v>
      </c>
      <c r="E1014" s="2">
        <v>0</v>
      </c>
      <c r="F1014" s="2">
        <v>0</v>
      </c>
      <c r="G1014" s="3">
        <f t="shared" si="38"/>
        <v>232.53048000000001</v>
      </c>
      <c r="H1014" s="3">
        <f t="shared" si="35"/>
        <v>0.91999999999825377</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160844.46</v>
      </c>
      <c r="D1015" s="2">
        <f>BILANCA!E10</f>
        <v>160844.46</v>
      </c>
      <c r="E1015" s="2">
        <v>0</v>
      </c>
      <c r="F1015" s="2">
        <v>0</v>
      </c>
      <c r="G1015" s="3">
        <f t="shared" si="38"/>
        <v>2412.6669000000002</v>
      </c>
      <c r="H1015" s="3">
        <f t="shared" si="35"/>
        <v>0.91999999998370185</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160844.48000000001</v>
      </c>
      <c r="D1016" s="2">
        <f>BILANCA!E11</f>
        <v>160844.48000000001</v>
      </c>
      <c r="E1016" s="2">
        <v>0</v>
      </c>
      <c r="F1016" s="2">
        <v>0</v>
      </c>
      <c r="G1016" s="3">
        <f t="shared" si="38"/>
        <v>2895.20064</v>
      </c>
      <c r="H1016" s="3">
        <f t="shared" si="35"/>
        <v>0.96000000002095476</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4723167.97</v>
      </c>
      <c r="D1017" s="2">
        <f>BILANCA!E12</f>
        <v>5115491.8499999996</v>
      </c>
      <c r="E1017" s="2">
        <v>0</v>
      </c>
      <c r="F1017" s="2">
        <v>0</v>
      </c>
      <c r="G1017" s="3">
        <f t="shared" si="38"/>
        <v>104679.06169</v>
      </c>
      <c r="H1017" s="3">
        <f t="shared" si="35"/>
        <v>0.18000000063329935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3890732.1399999997</v>
      </c>
      <c r="D1018" s="2">
        <f>BILANCA!E13</f>
        <v>3811603.4399999995</v>
      </c>
      <c r="E1018" s="2">
        <v>0</v>
      </c>
      <c r="F1018" s="2">
        <v>0</v>
      </c>
      <c r="G1018" s="3">
        <f t="shared" si="38"/>
        <v>92111.512159999984</v>
      </c>
      <c r="H1018" s="3">
        <f t="shared" si="35"/>
        <v>0.57999999914318323</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6907772.9299999997</v>
      </c>
      <c r="D1020" s="2">
        <f>BILANCA!E15</f>
        <v>6907772.9299999997</v>
      </c>
      <c r="E1020" s="2">
        <v>0</v>
      </c>
      <c r="F1020" s="2">
        <v>0</v>
      </c>
      <c r="G1020" s="3">
        <f t="shared" si="38"/>
        <v>207233.18789999996</v>
      </c>
      <c r="H1020" s="3">
        <f t="shared" si="35"/>
        <v>0.14000000059604645</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3017040.79</v>
      </c>
      <c r="D1023" s="2">
        <f>BILANCA!E18</f>
        <v>3096169.49</v>
      </c>
      <c r="E1023" s="2">
        <v>0</v>
      </c>
      <c r="F1023" s="2">
        <v>0</v>
      </c>
      <c r="G1023" s="3">
        <f t="shared" si="38"/>
        <v>119721.93700999999</v>
      </c>
      <c r="H1023" s="3">
        <f t="shared" si="35"/>
        <v>0.70000000018626451</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655531.37999999942</v>
      </c>
      <c r="D1024" s="2">
        <f>BILANCA!E19</f>
        <v>1136961.9300000002</v>
      </c>
      <c r="E1024" s="2">
        <v>0</v>
      </c>
      <c r="F1024" s="2">
        <v>0</v>
      </c>
      <c r="G1024" s="3">
        <f t="shared" si="38"/>
        <v>41012.373359999998</v>
      </c>
      <c r="H1024" s="3">
        <f t="shared" si="35"/>
        <v>0.44999999925494194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2220356.4</v>
      </c>
      <c r="D1025" s="2">
        <f>BILANCA!E20</f>
        <v>2344855.5699999998</v>
      </c>
      <c r="E1025" s="2">
        <v>0</v>
      </c>
      <c r="F1025" s="2">
        <v>0</v>
      </c>
      <c r="G1025" s="3">
        <f t="shared" si="38"/>
        <v>103651.01309999998</v>
      </c>
      <c r="H1025" s="3">
        <f t="shared" si="35"/>
        <v>0.83000000007450581</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401516.86</v>
      </c>
      <c r="D1026" s="2">
        <f>BILANCA!E21</f>
        <v>415705.92</v>
      </c>
      <c r="E1026" s="2">
        <v>0</v>
      </c>
      <c r="F1026" s="2">
        <v>0</v>
      </c>
      <c r="G1026" s="3">
        <f t="shared" si="38"/>
        <v>19726.859199999999</v>
      </c>
      <c r="H1026" s="3">
        <f t="shared" si="35"/>
        <v>0.22000000003026798</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207344.86</v>
      </c>
      <c r="D1027" s="2">
        <f>BILANCA!E22</f>
        <v>313850.08</v>
      </c>
      <c r="E1027" s="2">
        <v>0</v>
      </c>
      <c r="F1027" s="2">
        <v>0</v>
      </c>
      <c r="G1027" s="3">
        <f t="shared" si="38"/>
        <v>14195.765340000002</v>
      </c>
      <c r="H1027" s="3">
        <f t="shared" si="35"/>
        <v>0.22000000003026798</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89823.57</v>
      </c>
      <c r="D1028" s="2">
        <f>BILANCA!E23</f>
        <v>92068.7</v>
      </c>
      <c r="E1028" s="2">
        <v>0</v>
      </c>
      <c r="F1028" s="2">
        <v>0</v>
      </c>
      <c r="G1028" s="3">
        <f t="shared" si="38"/>
        <v>4931.2974599999998</v>
      </c>
      <c r="H1028" s="3">
        <f t="shared" si="35"/>
        <v>0.72999999999592546</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1062135.32</v>
      </c>
      <c r="D1029" s="2">
        <f>BILANCA!E24</f>
        <v>1340917.29</v>
      </c>
      <c r="E1029" s="2">
        <v>0</v>
      </c>
      <c r="F1029" s="2">
        <v>0</v>
      </c>
      <c r="G1029" s="3">
        <f t="shared" si="38"/>
        <v>71135.428100000005</v>
      </c>
      <c r="H1029" s="3">
        <f t="shared" si="35"/>
        <v>0.61000000010244548</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44471.8</v>
      </c>
      <c r="D1030" s="2">
        <f>BILANCA!E25</f>
        <v>44471.8</v>
      </c>
      <c r="E1030" s="2">
        <v>0</v>
      </c>
      <c r="F1030" s="2">
        <v>0</v>
      </c>
      <c r="G1030" s="3">
        <f t="shared" si="38"/>
        <v>2668.308</v>
      </c>
      <c r="H1030" s="3">
        <f t="shared" si="35"/>
        <v>0.39999999999417923</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520539.05</v>
      </c>
      <c r="D1031" s="2">
        <f>BILANCA!E26</f>
        <v>518111.34</v>
      </c>
      <c r="E1031" s="2">
        <v>0</v>
      </c>
      <c r="F1031" s="2">
        <v>0</v>
      </c>
      <c r="G1031" s="3">
        <f t="shared" si="38"/>
        <v>32691.996330000002</v>
      </c>
      <c r="H1031" s="3">
        <f t="shared" si="35"/>
        <v>0.39000000001396984</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3890656.48</v>
      </c>
      <c r="D1033" s="2">
        <f>BILANCA!E28</f>
        <v>3933018.77</v>
      </c>
      <c r="E1033" s="2">
        <v>0</v>
      </c>
      <c r="F1033" s="2">
        <v>0</v>
      </c>
      <c r="G1033" s="3">
        <f t="shared" si="38"/>
        <v>270403.96246000001</v>
      </c>
      <c r="H1033" s="3">
        <f t="shared" si="35"/>
        <v>0.7099999999627471</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113933.10999999999</v>
      </c>
      <c r="D1034" s="2">
        <f>BILANCA!E29</f>
        <v>100191.15000000002</v>
      </c>
      <c r="E1034" s="2">
        <v>0</v>
      </c>
      <c r="F1034" s="2">
        <v>0</v>
      </c>
      <c r="G1034" s="3">
        <f t="shared" si="38"/>
        <v>7543.569840000001</v>
      </c>
      <c r="H1034" s="3">
        <f t="shared" si="35"/>
        <v>0.26000000000931323</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124382.7</v>
      </c>
      <c r="D1035" s="2">
        <f>BILANCA!E30</f>
        <v>133132.70000000001</v>
      </c>
      <c r="E1035" s="2">
        <v>0</v>
      </c>
      <c r="F1035" s="2">
        <v>0</v>
      </c>
      <c r="G1035" s="3">
        <f t="shared" si="38"/>
        <v>9766.2025000000012</v>
      </c>
      <c r="H1035" s="3">
        <f t="shared" si="35"/>
        <v>0.59999999999126885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628909.13</v>
      </c>
      <c r="D1038" s="2">
        <f>BILANCA!E33</f>
        <v>628909.13</v>
      </c>
      <c r="E1038" s="2">
        <v>0</v>
      </c>
      <c r="F1038" s="2">
        <v>0</v>
      </c>
      <c r="G1038" s="3">
        <f t="shared" si="38"/>
        <v>52828.36692</v>
      </c>
      <c r="H1038" s="3">
        <f t="shared" si="35"/>
        <v>0.26000000000931323</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639358.71999999997</v>
      </c>
      <c r="D1039" s="2">
        <f>BILANCA!E34</f>
        <v>661850.68000000005</v>
      </c>
      <c r="E1039" s="2">
        <v>0</v>
      </c>
      <c r="F1039" s="2">
        <v>0</v>
      </c>
      <c r="G1039" s="3">
        <f t="shared" si="38"/>
        <v>56928.742320000005</v>
      </c>
      <c r="H1039" s="3">
        <f t="shared" si="35"/>
        <v>0.59999999997671694</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32602.22</v>
      </c>
      <c r="D1040" s="2">
        <f>BILANCA!E35</f>
        <v>36366.209999999992</v>
      </c>
      <c r="E1040" s="2">
        <v>0</v>
      </c>
      <c r="F1040" s="2">
        <v>0</v>
      </c>
      <c r="G1040" s="3">
        <f t="shared" si="38"/>
        <v>3160.0391999999997</v>
      </c>
      <c r="H1040" s="3">
        <f t="shared" si="35"/>
        <v>0.42999999999301508</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144936.19</v>
      </c>
      <c r="D1041" s="2">
        <f>BILANCA!E36</f>
        <v>149665.04999999999</v>
      </c>
      <c r="E1041" s="2">
        <v>0</v>
      </c>
      <c r="F1041" s="2">
        <v>0</v>
      </c>
      <c r="G1041" s="3">
        <f t="shared" si="38"/>
        <v>13772.254989999999</v>
      </c>
      <c r="H1041" s="3">
        <f t="shared" si="35"/>
        <v>0.23999999999068677</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20893.91</v>
      </c>
      <c r="D1042" s="2">
        <f>BILANCA!E37</f>
        <v>20893.91</v>
      </c>
      <c r="E1042" s="2">
        <v>0</v>
      </c>
      <c r="F1042" s="2">
        <v>0</v>
      </c>
      <c r="G1042" s="3">
        <f t="shared" si="38"/>
        <v>2005.8153600000001</v>
      </c>
      <c r="H1042" s="3">
        <f t="shared" si="35"/>
        <v>0.18000000000029104</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503.47</v>
      </c>
      <c r="D1044" s="2">
        <f>BILANCA!E39</f>
        <v>503.47</v>
      </c>
      <c r="E1044" s="2">
        <v>0</v>
      </c>
      <c r="F1044" s="2">
        <v>0</v>
      </c>
      <c r="G1044" s="3">
        <f t="shared" si="38"/>
        <v>51.353940000000009</v>
      </c>
      <c r="H1044" s="3">
        <f t="shared" si="35"/>
        <v>0.94000000000005457</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133731.35</v>
      </c>
      <c r="D1045" s="2">
        <f>BILANCA!E40</f>
        <v>134696.22</v>
      </c>
      <c r="E1045" s="2">
        <v>0</v>
      </c>
      <c r="F1045" s="2">
        <v>0</v>
      </c>
      <c r="G1045" s="3">
        <f t="shared" si="38"/>
        <v>14109.332650000002</v>
      </c>
      <c r="H1045" s="3">
        <f t="shared" si="35"/>
        <v>0.57000000000698492</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30369.119999999995</v>
      </c>
      <c r="D1050" s="2">
        <f>BILANCA!E45</f>
        <v>30369.119999999995</v>
      </c>
      <c r="E1050" s="2">
        <v>0</v>
      </c>
      <c r="F1050" s="2">
        <v>0</v>
      </c>
      <c r="G1050" s="3">
        <f t="shared" si="38"/>
        <v>3644.2943999999998</v>
      </c>
      <c r="H1050" s="3">
        <f t="shared" si="35"/>
        <v>0.23999999999068677</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189501.93</v>
      </c>
      <c r="D1052" s="2">
        <f>BILANCA!E47</f>
        <v>189501.93</v>
      </c>
      <c r="E1052" s="2">
        <v>0</v>
      </c>
      <c r="F1052" s="2">
        <v>0</v>
      </c>
      <c r="G1052" s="3">
        <f t="shared" si="38"/>
        <v>23877.243180000001</v>
      </c>
      <c r="H1052" s="3">
        <f t="shared" si="35"/>
        <v>0.14000000001396984</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118197.57</v>
      </c>
      <c r="D1054" s="2">
        <f>BILANCA!E49</f>
        <v>118197.57</v>
      </c>
      <c r="E1054" s="2">
        <v>0</v>
      </c>
      <c r="F1054" s="2">
        <v>0</v>
      </c>
      <c r="G1054" s="3">
        <f t="shared" si="38"/>
        <v>15602.079239999999</v>
      </c>
      <c r="H1054" s="3">
        <f t="shared" si="35"/>
        <v>0.85999999998603016</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277330.38</v>
      </c>
      <c r="D1055" s="2">
        <f>BILANCA!E50</f>
        <v>277330.38</v>
      </c>
      <c r="E1055" s="2">
        <v>0</v>
      </c>
      <c r="F1055" s="2">
        <v>0</v>
      </c>
      <c r="G1055" s="3">
        <f t="shared" si="38"/>
        <v>37439.601299999995</v>
      </c>
      <c r="H1055" s="3">
        <f t="shared" si="35"/>
        <v>0.76000000000931323</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135884.48000000001</v>
      </c>
      <c r="D1059" s="2">
        <f>BILANCA!E54</f>
        <v>145702.29</v>
      </c>
      <c r="E1059" s="2">
        <v>0</v>
      </c>
      <c r="F1059" s="2">
        <v>0</v>
      </c>
      <c r="G1059" s="3">
        <f t="shared" si="38"/>
        <v>20937.163940000002</v>
      </c>
      <c r="H1059" s="3">
        <f t="shared" si="35"/>
        <v>0.77000000001862645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135884.48000000001</v>
      </c>
      <c r="D1060" s="2">
        <f>BILANCA!E55</f>
        <v>145702.29</v>
      </c>
      <c r="E1060" s="2">
        <v>0</v>
      </c>
      <c r="F1060" s="2">
        <v>0</v>
      </c>
      <c r="G1060" s="3">
        <f t="shared" si="38"/>
        <v>21364.453000000001</v>
      </c>
      <c r="H1060" s="3">
        <f t="shared" si="35"/>
        <v>0.77000000001862645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41551.78</v>
      </c>
      <c r="D1061" s="2">
        <f>BILANCA!E56</f>
        <v>5321.36</v>
      </c>
      <c r="E1061" s="2">
        <v>0</v>
      </c>
      <c r="F1061" s="2">
        <v>0</v>
      </c>
      <c r="G1061" s="3">
        <f t="shared" si="38"/>
        <v>2661.9194999999995</v>
      </c>
      <c r="H1061" s="3">
        <f t="shared" si="35"/>
        <v>0.58000000000083674</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5321.36</v>
      </c>
      <c r="D1062" s="2">
        <f>BILANCA!E57</f>
        <v>5321.36</v>
      </c>
      <c r="E1062" s="2">
        <v>0</v>
      </c>
      <c r="F1062" s="2">
        <v>0</v>
      </c>
      <c r="G1062" s="3">
        <f t="shared" si="38"/>
        <v>830.13215999999989</v>
      </c>
      <c r="H1062" s="3">
        <f t="shared" si="35"/>
        <v>0.71999999999934516</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36230.42</v>
      </c>
      <c r="D1063" s="2">
        <f>BILANCA!E58</f>
        <v>0</v>
      </c>
      <c r="E1063" s="2">
        <v>0</v>
      </c>
      <c r="F1063" s="2">
        <v>0</v>
      </c>
      <c r="G1063" s="3">
        <f t="shared" si="38"/>
        <v>1920.2122599999998</v>
      </c>
      <c r="H1063" s="3">
        <f t="shared" si="35"/>
        <v>0.41999999999825377</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222841.58</v>
      </c>
      <c r="D1068" s="2">
        <f>BILANCA!E63</f>
        <v>254336.57</v>
      </c>
      <c r="E1068" s="2">
        <v>0</v>
      </c>
      <c r="F1068" s="2">
        <v>0</v>
      </c>
      <c r="G1068" s="3">
        <f t="shared" si="38"/>
        <v>42427.853759999998</v>
      </c>
      <c r="H1068" s="3">
        <f t="shared" si="35"/>
        <v>0.85000000000582077</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222841.58</v>
      </c>
      <c r="D1070" s="2">
        <f>BILANCA!E65</f>
        <v>254336.57</v>
      </c>
      <c r="E1070" s="2">
        <v>0</v>
      </c>
      <c r="F1070" s="2">
        <v>0</v>
      </c>
      <c r="G1070" s="3">
        <f t="shared" si="38"/>
        <v>43890.883199999997</v>
      </c>
      <c r="H1070" s="3">
        <f t="shared" si="35"/>
        <v>0.85000000000582077</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3485806.17</v>
      </c>
      <c r="D1074" s="2">
        <f>BILANCA!E69</f>
        <v>3219591.1399999997</v>
      </c>
      <c r="E1074" s="2">
        <v>0</v>
      </c>
      <c r="F1074" s="2">
        <v>0</v>
      </c>
      <c r="G1074" s="3">
        <f t="shared" si="38"/>
        <v>635199.26079999993</v>
      </c>
      <c r="H1074" s="3">
        <f t="shared" si="35"/>
        <v>0.30999999959021807</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2284589.38</v>
      </c>
      <c r="D1075" s="2">
        <f>BILANCA!E70</f>
        <v>2387582.4699999997</v>
      </c>
      <c r="E1075" s="2">
        <v>0</v>
      </c>
      <c r="F1075" s="2">
        <v>0</v>
      </c>
      <c r="G1075" s="3">
        <f t="shared" si="38"/>
        <v>458884.03079999995</v>
      </c>
      <c r="H1075" s="3">
        <f t="shared" si="35"/>
        <v>0.84999999962747097</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2281957.77</v>
      </c>
      <c r="D1076" s="2">
        <f>BILANCA!E71</f>
        <v>2384340.3199999998</v>
      </c>
      <c r="E1076" s="2">
        <v>0</v>
      </c>
      <c r="F1076" s="2">
        <v>0</v>
      </c>
      <c r="G1076" s="3">
        <f t="shared" si="38"/>
        <v>465342.13506</v>
      </c>
      <c r="H1076" s="3">
        <f t="shared" si="35"/>
        <v>0.54999999981373549</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2281957.77</v>
      </c>
      <c r="D1078" s="2">
        <f>BILANCA!E73</f>
        <v>2384340.3199999998</v>
      </c>
      <c r="E1078" s="2">
        <v>0</v>
      </c>
      <c r="F1078" s="2">
        <v>0</v>
      </c>
      <c r="G1078" s="3">
        <f t="shared" si="38"/>
        <v>479443.41188000003</v>
      </c>
      <c r="H1078" s="3">
        <f t="shared" si="35"/>
        <v>0.54999999981373549</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2631.61</v>
      </c>
      <c r="D1085" s="2">
        <f>BILANCA!E80</f>
        <v>3242.15</v>
      </c>
      <c r="E1085" s="2">
        <v>0</v>
      </c>
      <c r="F1085" s="2">
        <v>0</v>
      </c>
      <c r="G1085" s="3">
        <f t="shared" si="38"/>
        <v>683.69325000000003</v>
      </c>
      <c r="H1085" s="3">
        <f t="shared" si="35"/>
        <v>0.53999999999996362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175765.64</v>
      </c>
      <c r="D1087" s="2">
        <f>BILANCA!E82</f>
        <v>128968.84</v>
      </c>
      <c r="E1087" s="2">
        <v>0</v>
      </c>
      <c r="F1087" s="2">
        <v>0</v>
      </c>
      <c r="G1087" s="3">
        <f t="shared" si="38"/>
        <v>33395.155639999997</v>
      </c>
      <c r="H1087" s="3">
        <f t="shared" si="35"/>
        <v>0.51999999998952262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398.17</v>
      </c>
      <c r="D1089" s="2">
        <f>BILANCA!E84</f>
        <v>398.17</v>
      </c>
      <c r="E1089" s="2">
        <v>0</v>
      </c>
      <c r="F1089" s="2">
        <v>0</v>
      </c>
      <c r="G1089" s="3">
        <f t="shared" si="38"/>
        <v>94.366290000000006</v>
      </c>
      <c r="H1089" s="3">
        <f t="shared" si="35"/>
        <v>0.34000000000003183</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175367.47</v>
      </c>
      <c r="D1092" s="2">
        <f>BILANCA!E87</f>
        <v>128570.67</v>
      </c>
      <c r="E1092" s="2">
        <v>0</v>
      </c>
      <c r="F1092" s="2">
        <v>0</v>
      </c>
      <c r="G1092" s="3">
        <f t="shared" si="38"/>
        <v>35465.722419999998</v>
      </c>
      <c r="H1092" s="3">
        <f t="shared" si="35"/>
        <v>0.80000000000291038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49685.590000000004</v>
      </c>
      <c r="D1140" s="2">
        <f>BILANCA!E135</f>
        <v>49685.590000000004</v>
      </c>
      <c r="E1140" s="2">
        <v>0</v>
      </c>
      <c r="F1140" s="2">
        <v>0</v>
      </c>
      <c r="G1140" s="3">
        <f t="shared" si="38"/>
        <v>19377.380100000002</v>
      </c>
      <c r="H1140" s="3">
        <f t="shared" si="41"/>
        <v>0.819999999992433</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49685.590000000004</v>
      </c>
      <c r="D1141" s="2">
        <f>BILANCA!E136</f>
        <v>49685.590000000004</v>
      </c>
      <c r="E1141" s="2">
        <v>0</v>
      </c>
      <c r="F1141" s="2">
        <v>0</v>
      </c>
      <c r="G1141" s="3">
        <f t="shared" si="38"/>
        <v>19526.436870000001</v>
      </c>
      <c r="H1141" s="3">
        <f t="shared" si="41"/>
        <v>0.819999999992433</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48576.55</v>
      </c>
      <c r="D1145" s="2">
        <f>BILANCA!E140</f>
        <v>48576.55</v>
      </c>
      <c r="E1145" s="2">
        <v>0</v>
      </c>
      <c r="F1145" s="2">
        <v>0</v>
      </c>
      <c r="G1145" s="3">
        <f t="shared" si="38"/>
        <v>19673.502750000003</v>
      </c>
      <c r="H1145" s="3">
        <f t="shared" si="41"/>
        <v>0.89999999999417923</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1109.04</v>
      </c>
      <c r="D1147" s="2">
        <f>BILANCA!E142</f>
        <v>1109.04</v>
      </c>
      <c r="E1147" s="2">
        <v>0</v>
      </c>
      <c r="F1147" s="2">
        <v>0</v>
      </c>
      <c r="G1147" s="3">
        <f t="shared" si="38"/>
        <v>455.81543999999997</v>
      </c>
      <c r="H1147" s="3">
        <f t="shared" si="41"/>
        <v>7.999999999992724E-2</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287251.42000000004</v>
      </c>
      <c r="D1152" s="2">
        <f>BILANCA!E147</f>
        <v>653354.23999999999</v>
      </c>
      <c r="E1152" s="2">
        <v>0</v>
      </c>
      <c r="F1152" s="2">
        <v>0</v>
      </c>
      <c r="G1152" s="3">
        <f t="shared" si="38"/>
        <v>226342.30579999997</v>
      </c>
      <c r="H1152" s="3">
        <f t="shared" si="41"/>
        <v>0.66000000003259629</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534988.81000000006</v>
      </c>
      <c r="D1166" s="2">
        <f>BILANCA!E161</f>
        <v>911004.9</v>
      </c>
      <c r="E1166" s="2">
        <v>0</v>
      </c>
      <c r="F1166" s="2">
        <v>0</v>
      </c>
      <c r="G1166" s="3">
        <f t="shared" si="38"/>
        <v>367691.78316000005</v>
      </c>
      <c r="H1166" s="3">
        <f t="shared" si="41"/>
        <v>0.28999999992083758</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247737.39</v>
      </c>
      <c r="D1169" s="2">
        <f>BILANCA!E164</f>
        <v>257650.66</v>
      </c>
      <c r="E1169" s="2">
        <v>0</v>
      </c>
      <c r="F1169" s="2">
        <v>0</v>
      </c>
      <c r="G1169" s="3">
        <f t="shared" si="38"/>
        <v>121323.15489000001</v>
      </c>
      <c r="H1169" s="3">
        <f t="shared" si="41"/>
        <v>0.73000000001047738</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688514.14</v>
      </c>
      <c r="D1176" s="2">
        <f>BILANCA!E171</f>
        <v>0</v>
      </c>
      <c r="E1176" s="2">
        <v>0</v>
      </c>
      <c r="F1176" s="2">
        <v>0</v>
      </c>
      <c r="G1176" s="3">
        <f t="shared" si="38"/>
        <v>114293.34724</v>
      </c>
      <c r="H1176" s="3">
        <f t="shared" si="41"/>
        <v>0.14000000001396984</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688514.14</v>
      </c>
      <c r="D1177" s="2">
        <f>BILANCA!E172</f>
        <v>0</v>
      </c>
      <c r="E1177" s="2">
        <v>0</v>
      </c>
      <c r="F1177" s="2">
        <v>0</v>
      </c>
      <c r="G1177" s="3">
        <f t="shared" si="38"/>
        <v>114981.86138</v>
      </c>
      <c r="H1177" s="3">
        <f t="shared" si="41"/>
        <v>0.14000000001396984</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8492745.0200000014</v>
      </c>
      <c r="D1180" s="2">
        <f>BILANCA!E176</f>
        <v>8614118.4400000013</v>
      </c>
      <c r="E1180" s="2">
        <v>0</v>
      </c>
      <c r="F1180" s="2">
        <v>0</v>
      </c>
      <c r="G1180" s="3">
        <f t="shared" si="38"/>
        <v>4372566.9230000013</v>
      </c>
      <c r="H1180" s="3">
        <f t="shared" si="41"/>
        <v>0.46000000275671482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1577224.32</v>
      </c>
      <c r="D1181" s="2">
        <f>BILANCA!E177</f>
        <v>1667647.92</v>
      </c>
      <c r="E1181" s="2">
        <v>0</v>
      </c>
      <c r="F1181" s="2">
        <v>0</v>
      </c>
      <c r="G1181" s="3">
        <f t="shared" si="38"/>
        <v>840040.94735999999</v>
      </c>
      <c r="H1181" s="3">
        <f t="shared" si="41"/>
        <v>0.40000000013969839</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1563452.58</v>
      </c>
      <c r="D1182" s="2">
        <f>BILANCA!E178</f>
        <v>1641522.21</v>
      </c>
      <c r="E1182" s="2">
        <v>0</v>
      </c>
      <c r="F1182" s="2">
        <v>0</v>
      </c>
      <c r="G1182" s="3">
        <f t="shared" si="38"/>
        <v>833597.48399999994</v>
      </c>
      <c r="H1182" s="3">
        <f t="shared" si="41"/>
        <v>0.62999999988824129</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674685.28</v>
      </c>
      <c r="D1183" s="2">
        <f>BILANCA!E179</f>
        <v>720301.57</v>
      </c>
      <c r="E1183" s="2">
        <v>0</v>
      </c>
      <c r="F1183" s="2">
        <v>0</v>
      </c>
      <c r="G1183" s="3">
        <f t="shared" si="38"/>
        <v>365944.89665999997</v>
      </c>
      <c r="H1183" s="3">
        <f t="shared" si="41"/>
        <v>0.71000000007916242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97988.83</v>
      </c>
      <c r="D1184" s="2">
        <f>BILANCA!E180</f>
        <v>137833.67000000001</v>
      </c>
      <c r="E1184" s="2">
        <v>0</v>
      </c>
      <c r="F1184" s="2">
        <v>0</v>
      </c>
      <c r="G1184" s="3">
        <f t="shared" si="38"/>
        <v>65016.173580000002</v>
      </c>
      <c r="H1184" s="3">
        <f t="shared" si="41"/>
        <v>0.49999999998544808</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0</v>
      </c>
      <c r="D1185" s="2">
        <f>BILANCA!E181</f>
        <v>0.1</v>
      </c>
      <c r="E1185" s="2">
        <v>0</v>
      </c>
      <c r="F1185" s="2">
        <v>0</v>
      </c>
      <c r="G1185" s="3">
        <f t="shared" si="38"/>
        <v>3.4999999999999996E-2</v>
      </c>
      <c r="H1185" s="3">
        <f t="shared" si="41"/>
        <v>0.1</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0</v>
      </c>
      <c r="D1188" s="2">
        <f>BILANCA!E184</f>
        <v>0.1</v>
      </c>
      <c r="E1188" s="2">
        <v>0</v>
      </c>
      <c r="F1188" s="2">
        <v>0</v>
      </c>
      <c r="G1188" s="3">
        <f t="shared" si="38"/>
        <v>3.56E-2</v>
      </c>
      <c r="H1188" s="3">
        <f t="shared" si="41"/>
        <v>0.1</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790778.47</v>
      </c>
      <c r="D1200" s="2">
        <f>BILANCA!E196</f>
        <v>783386.87</v>
      </c>
      <c r="E1200" s="2">
        <v>0</v>
      </c>
      <c r="F1200" s="2">
        <v>0</v>
      </c>
      <c r="G1200" s="3">
        <f t="shared" si="38"/>
        <v>447934.91989999998</v>
      </c>
      <c r="H1200" s="3">
        <f t="shared" si="41"/>
        <v>0.59999999997671694</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13771.74</v>
      </c>
      <c r="D1201" s="2">
        <f>BILANCA!E197</f>
        <v>2249.9899999999998</v>
      </c>
      <c r="E1201" s="2">
        <v>0</v>
      </c>
      <c r="F1201" s="2">
        <v>0</v>
      </c>
      <c r="G1201" s="3">
        <f t="shared" si="38"/>
        <v>3489.8985200000002</v>
      </c>
      <c r="H1201" s="3">
        <f t="shared" si="41"/>
        <v>0.27000000000043656</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13771.74</v>
      </c>
      <c r="D1203" s="2">
        <f>BILANCA!E199</f>
        <v>2249.9899999999998</v>
      </c>
      <c r="E1203" s="2">
        <v>0</v>
      </c>
      <c r="F1203" s="2">
        <v>0</v>
      </c>
      <c r="G1203" s="3">
        <f t="shared" si="44"/>
        <v>3526.4419600000001</v>
      </c>
      <c r="H1203" s="3">
        <f t="shared" si="45"/>
        <v>0.27000000000043656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0</v>
      </c>
      <c r="D1251" s="2">
        <f>BILANCA!E247</f>
        <v>23875.72</v>
      </c>
      <c r="E1251" s="2">
        <v>0</v>
      </c>
      <c r="F1251" s="2">
        <v>0</v>
      </c>
      <c r="G1251" s="3">
        <f>B1251/1000*C1251+B1251/500*D1251</f>
        <v>11508.097040000001</v>
      </c>
      <c r="H1251" s="3">
        <f>ABS(C1251-ROUND(C1251,0))+ABS(D1251-ROUND(D1251,0))</f>
        <v>0.27999999999883585</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6915520.7000000011</v>
      </c>
      <c r="D1255" s="2">
        <f>BILANCA!E251</f>
        <v>6946470.5200000014</v>
      </c>
      <c r="E1255" s="2">
        <v>0</v>
      </c>
      <c r="F1255" s="2">
        <v>0</v>
      </c>
      <c r="G1255" s="3">
        <f t="shared" si="38"/>
        <v>5098073.1263000006</v>
      </c>
      <c r="H1255" s="3">
        <f t="shared" si="41"/>
        <v>0.7799999974668026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4874268.04</v>
      </c>
      <c r="D1256" s="2">
        <f>BILANCA!E252</f>
        <v>5229682.53</v>
      </c>
      <c r="E1256" s="2">
        <v>0</v>
      </c>
      <c r="F1256" s="2">
        <v>0</v>
      </c>
      <c r="G1256" s="3">
        <f t="shared" si="38"/>
        <v>3772073.7426000005</v>
      </c>
      <c r="H1256" s="3">
        <f t="shared" si="41"/>
        <v>0.50999999977648258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4874268.04</v>
      </c>
      <c r="D1257" s="2">
        <f>BILANCA!E253</f>
        <v>5229682.53</v>
      </c>
      <c r="E1257" s="2">
        <v>0</v>
      </c>
      <c r="F1257" s="2">
        <v>0</v>
      </c>
      <c r="G1257" s="3">
        <f t="shared" si="38"/>
        <v>3787407.3756999997</v>
      </c>
      <c r="H1257" s="3">
        <f t="shared" si="41"/>
        <v>0.50999999977648258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1883006.6800000002</v>
      </c>
      <c r="D1259" s="2">
        <f>BILANCA!E255</f>
        <v>1176419.3599999999</v>
      </c>
      <c r="E1259" s="2">
        <v>0</v>
      </c>
      <c r="F1259" s="2">
        <v>0</v>
      </c>
      <c r="G1259" s="3">
        <f t="shared" si="38"/>
        <v>1054725.5046000001</v>
      </c>
      <c r="H1259" s="3">
        <f t="shared" si="41"/>
        <v>0.67999999970197678</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3840418.41</v>
      </c>
      <c r="D1260" s="2">
        <f>BILANCA!E256</f>
        <v>3695227.34</v>
      </c>
      <c r="E1260" s="2">
        <v>0</v>
      </c>
      <c r="F1260" s="2">
        <v>0</v>
      </c>
      <c r="G1260" s="3">
        <f t="shared" si="38"/>
        <v>2807718.2725</v>
      </c>
      <c r="H1260" s="3">
        <f t="shared" si="41"/>
        <v>0.75</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3840418.41</v>
      </c>
      <c r="D1261" s="2">
        <f>BILANCA!E257</f>
        <v>3695227.34</v>
      </c>
      <c r="E1261" s="2">
        <v>0</v>
      </c>
      <c r="F1261" s="2">
        <v>0</v>
      </c>
      <c r="G1261" s="3">
        <f t="shared" si="38"/>
        <v>2818949.1455899999</v>
      </c>
      <c r="H1261" s="3">
        <f t="shared" si="41"/>
        <v>0.75</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1957411.73</v>
      </c>
      <c r="D1264" s="2">
        <f>BILANCA!E260</f>
        <v>2518807.98</v>
      </c>
      <c r="E1264" s="2">
        <v>0</v>
      </c>
      <c r="F1264" s="2">
        <v>0</v>
      </c>
      <c r="G1264" s="3">
        <f t="shared" si="38"/>
        <v>1776737.0332600002</v>
      </c>
      <c r="H1264" s="3">
        <f t="shared" si="41"/>
        <v>0.2900000000372529</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1957411.73</v>
      </c>
      <c r="D1266" s="2">
        <f>BILANCA!E262</f>
        <v>2518807.98</v>
      </c>
      <c r="E1266" s="2">
        <v>0</v>
      </c>
      <c r="F1266" s="2">
        <v>0</v>
      </c>
      <c r="G1266" s="3">
        <f t="shared" si="38"/>
        <v>1790727.08864</v>
      </c>
      <c r="H1266" s="3">
        <f t="shared" si="41"/>
        <v>0.2900000000372529</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10.93</v>
      </c>
      <c r="D1268" s="2">
        <f>BILANCA!E264</f>
        <v>10.93</v>
      </c>
      <c r="E1268" s="2">
        <v>0</v>
      </c>
      <c r="F1268" s="2">
        <v>0</v>
      </c>
      <c r="G1268" s="3">
        <f>B1268/1000*C1268+B1268/500*D1268</f>
        <v>8.4598200000000006</v>
      </c>
      <c r="H1268" s="3">
        <f>ABS(C1268-ROUND(C1268,0))+ABS(D1268-ROUND(D1268,0))</f>
        <v>0.14000000000000057</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10.93</v>
      </c>
      <c r="D1269" s="2">
        <f>BILANCA!E265</f>
        <v>10.93</v>
      </c>
      <c r="E1269" s="2">
        <v>0</v>
      </c>
      <c r="F1269" s="2">
        <v>0</v>
      </c>
      <c r="G1269" s="3">
        <f t="shared" ref="G1269:G1277" si="46">B1269/1000*C1269+B1269/500*D1269</f>
        <v>8.4926099999999991</v>
      </c>
      <c r="H1269" s="3">
        <f t="shared" ref="H1269:H1277" si="47">ABS(C1269-ROUND(C1269,0))+ABS(D1269-ROUND(D1269,0))</f>
        <v>0.14000000000000057</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158256.91</v>
      </c>
      <c r="D1278" s="2">
        <f>BILANCA!E274</f>
        <v>540379.56000000006</v>
      </c>
      <c r="E1278" s="2">
        <v>0</v>
      </c>
      <c r="F1278" s="2">
        <v>0</v>
      </c>
      <c r="G1278" s="3">
        <f t="shared" si="38"/>
        <v>332056.29604000004</v>
      </c>
      <c r="H1278" s="3">
        <f t="shared" si="41"/>
        <v>0.52999999994062819</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158256.91</v>
      </c>
      <c r="D1292" s="2">
        <f>BILANCA!E288</f>
        <v>540379.56000000006</v>
      </c>
      <c r="E1292" s="2">
        <v>0</v>
      </c>
      <c r="F1292" s="2">
        <v>0</v>
      </c>
      <c r="G1292" s="3">
        <f t="shared" si="48"/>
        <v>349402.52045999997</v>
      </c>
      <c r="H1292" s="3">
        <f t="shared" si="49"/>
        <v>0.52999999994062819</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663238.93000000005</v>
      </c>
      <c r="D1301" s="2">
        <f>BILANCA!E297</f>
        <v>658817.5</v>
      </c>
      <c r="E1301" s="2">
        <v>0</v>
      </c>
      <c r="F1301" s="2">
        <v>0</v>
      </c>
      <c r="G1301" s="3">
        <f t="shared" si="38"/>
        <v>576434.31362999999</v>
      </c>
      <c r="H1301" s="3">
        <f t="shared" si="41"/>
        <v>0.56999999994877726</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663238.93000000005</v>
      </c>
      <c r="D1302" s="2">
        <f>BILANCA!E298</f>
        <v>658817.5</v>
      </c>
      <c r="E1302" s="2">
        <v>0</v>
      </c>
      <c r="F1302" s="2">
        <v>0</v>
      </c>
      <c r="G1302" s="3">
        <f t="shared" si="38"/>
        <v>578415.18755999999</v>
      </c>
      <c r="H1302" s="3">
        <f t="shared" si="41"/>
        <v>0.56999999994877726</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85021.58</v>
      </c>
      <c r="D1305" s="2">
        <f>BILANCA!E302</f>
        <v>104778.87</v>
      </c>
      <c r="E1305" s="2">
        <v>0</v>
      </c>
      <c r="F1305" s="2">
        <v>0</v>
      </c>
      <c r="G1305" s="3">
        <f t="shared" si="38"/>
        <v>86900.899399999995</v>
      </c>
      <c r="H1305" s="3">
        <f t="shared" si="41"/>
        <v>0.55000000000291038</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449967.23</v>
      </c>
      <c r="D1306" s="2">
        <f>BILANCA!E303</f>
        <v>806226.03</v>
      </c>
      <c r="E1306" s="2">
        <v>0</v>
      </c>
      <c r="F1306" s="2">
        <v>0</v>
      </c>
      <c r="G1306" s="3">
        <f t="shared" si="38"/>
        <v>610476.10983999993</v>
      </c>
      <c r="H1306" s="3">
        <f t="shared" si="41"/>
        <v>0.26000000000931323</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112275.45</v>
      </c>
      <c r="D1311" s="2">
        <f>BILANCA!E308</f>
        <v>32273.23</v>
      </c>
      <c r="E1311" s="2">
        <v>0</v>
      </c>
      <c r="F1311" s="2">
        <v>0</v>
      </c>
      <c r="G1311" s="3">
        <f t="shared" si="52"/>
        <v>53223.394909999995</v>
      </c>
      <c r="H1311" s="3">
        <f t="shared" si="41"/>
        <v>0.67999999999665306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63092.02</v>
      </c>
      <c r="D1312" s="2">
        <f>BILANCA!E309</f>
        <v>13544.99</v>
      </c>
      <c r="E1312" s="2">
        <v>0</v>
      </c>
      <c r="F1312" s="2">
        <v>0</v>
      </c>
      <c r="G1312" s="3">
        <f t="shared" si="52"/>
        <v>27234.964</v>
      </c>
      <c r="H1312" s="3">
        <f t="shared" si="41"/>
        <v>2.9999999997016857E-2</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0</v>
      </c>
      <c r="D1317" s="2">
        <f>BILANCA!E314</f>
        <v>82752.45</v>
      </c>
      <c r="E1317" s="2">
        <v>0</v>
      </c>
      <c r="F1317" s="2">
        <v>0</v>
      </c>
      <c r="G1317" s="3">
        <f t="shared" si="53"/>
        <v>50810.004300000001</v>
      </c>
      <c r="H1317" s="3">
        <f t="shared" si="54"/>
        <v>0.44999999999708962</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12147.6</v>
      </c>
      <c r="D1339" s="2">
        <f>BILANCA!E336</f>
        <v>0</v>
      </c>
      <c r="E1339" s="2">
        <v>0</v>
      </c>
      <c r="F1339" s="2">
        <v>0</v>
      </c>
      <c r="G1339" s="3">
        <f t="shared" si="52"/>
        <v>3996.5604000000003</v>
      </c>
      <c r="H1339" s="3">
        <f t="shared" si="41"/>
        <v>0.3999999999996362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1551304.98</v>
      </c>
      <c r="D1340" s="2">
        <f>BILANCA!E337</f>
        <v>1641522.21</v>
      </c>
      <c r="E1340" s="2">
        <v>0</v>
      </c>
      <c r="F1340" s="2">
        <v>0</v>
      </c>
      <c r="G1340" s="3">
        <f t="shared" si="52"/>
        <v>1595335.3019999999</v>
      </c>
      <c r="H1340" s="3">
        <f t="shared" si="41"/>
        <v>0.22999999998137355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13629.24</v>
      </c>
      <c r="D1341" s="2">
        <f>BILANCA!E338</f>
        <v>0</v>
      </c>
      <c r="E1341" s="2">
        <v>0</v>
      </c>
      <c r="F1341" s="2">
        <v>0</v>
      </c>
      <c r="G1341" s="3">
        <f t="shared" si="52"/>
        <v>4511.27844</v>
      </c>
      <c r="H1341" s="3">
        <f t="shared" si="41"/>
        <v>0.23999999999978172</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142.5</v>
      </c>
      <c r="D1342" s="2">
        <f>BILANCA!E339</f>
        <v>2249.9899999999998</v>
      </c>
      <c r="E1342" s="2">
        <v>0</v>
      </c>
      <c r="F1342" s="2">
        <v>0</v>
      </c>
      <c r="G1342" s="3">
        <f t="shared" si="52"/>
        <v>1541.3033599999999</v>
      </c>
      <c r="H1342" s="3">
        <f t="shared" si="41"/>
        <v>0.51000000000021828</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688929.16</v>
      </c>
      <c r="D1347" s="2">
        <f>BILANCA!E344</f>
        <v>692651.59</v>
      </c>
      <c r="E1347" s="2">
        <v>0</v>
      </c>
      <c r="F1347" s="2">
        <v>0</v>
      </c>
      <c r="G1347" s="3">
        <f t="shared" si="52"/>
        <v>699016.29858000006</v>
      </c>
      <c r="H1347" s="3">
        <f t="shared" si="41"/>
        <v>0.57000000006519258</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2075</v>
      </c>
      <c r="E1368" s="2">
        <v>0</v>
      </c>
      <c r="F1368" s="2">
        <v>0</v>
      </c>
      <c r="G1368" s="3">
        <f t="shared" si="57"/>
        <v>1485.7</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0</v>
      </c>
      <c r="D1370" s="2">
        <f>BILANCA!E367</f>
        <v>21800.720000000001</v>
      </c>
      <c r="E1370" s="2">
        <v>0</v>
      </c>
      <c r="F1370" s="2">
        <v>0</v>
      </c>
      <c r="G1370" s="3">
        <f t="shared" si="57"/>
        <v>15696.518400000001</v>
      </c>
      <c r="H1370" s="3">
        <f t="shared" si="58"/>
        <v>0.27999999999883585</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556176.73</v>
      </c>
      <c r="D1392" s="2">
        <f>BILANCA!E389</f>
        <v>517875.22</v>
      </c>
      <c r="E1392" s="2">
        <v>0</v>
      </c>
      <c r="F1392" s="2">
        <v>0</v>
      </c>
      <c r="G1392" s="3">
        <f t="shared" si="61"/>
        <v>608116.17894000001</v>
      </c>
      <c r="H1392" s="3">
        <f t="shared" si="62"/>
        <v>0.48999999999068677</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59438.19</v>
      </c>
      <c r="D1394" s="2">
        <f>BILANCA!E391</f>
        <v>93318.27</v>
      </c>
      <c r="E1394" s="2">
        <v>0</v>
      </c>
      <c r="F1394" s="2">
        <v>0</v>
      </c>
      <c r="G1394" s="3">
        <f t="shared" si="61"/>
        <v>94492.696320000003</v>
      </c>
      <c r="H1394" s="3">
        <f t="shared" si="62"/>
        <v>0.46000000000640284</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47624.01</v>
      </c>
      <c r="D1396" s="2">
        <f>BILANCA!E393</f>
        <v>47624.01</v>
      </c>
      <c r="E1396" s="2">
        <v>0</v>
      </c>
      <c r="F1396" s="2">
        <v>0</v>
      </c>
      <c r="G1396" s="3">
        <f t="shared" si="61"/>
        <v>55148.60358000001</v>
      </c>
      <c r="H1396" s="3">
        <f t="shared" si="62"/>
        <v>2.0000000004074536E-2</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13289294.74</v>
      </c>
      <c r="D1510" s="2">
        <f>'RAS-funkcijski'!E114</f>
        <v>14481558.279999999</v>
      </c>
      <c r="E1510" s="2">
        <v>0</v>
      </c>
      <c r="F1510" s="2">
        <v>0</v>
      </c>
      <c r="G1510" s="3">
        <f t="shared" si="52"/>
        <v>4647765.2429999998</v>
      </c>
      <c r="H1510" s="3">
        <f t="shared" si="63"/>
        <v>0.53999999910593033</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13289294.74</v>
      </c>
      <c r="D1518" s="2">
        <f>'RAS-funkcijski'!E122</f>
        <v>14481558.279999999</v>
      </c>
      <c r="E1518" s="2">
        <v>0</v>
      </c>
      <c r="F1518" s="2">
        <v>0</v>
      </c>
      <c r="G1518" s="3">
        <f t="shared" si="52"/>
        <v>4985784.5334000001</v>
      </c>
      <c r="H1518" s="3">
        <f t="shared" si="63"/>
        <v>0.53999999910593033</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13289294.74</v>
      </c>
      <c r="D1520" s="2">
        <f>'RAS-funkcijski'!E124</f>
        <v>14481558.279999999</v>
      </c>
      <c r="E1520" s="2">
        <v>0</v>
      </c>
      <c r="F1520" s="2">
        <v>0</v>
      </c>
      <c r="G1520" s="3">
        <f t="shared" si="52"/>
        <v>5070289.3559999997</v>
      </c>
      <c r="H1520" s="3">
        <f t="shared" si="63"/>
        <v>0.53999999910593033</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13289294.74</v>
      </c>
      <c r="D1537" s="14">
        <f>'RAS-funkcijski'!E141</f>
        <v>14481558.279999999</v>
      </c>
      <c r="E1537" s="14">
        <v>0</v>
      </c>
      <c r="F1537" s="14">
        <v>0</v>
      </c>
      <c r="G1537" s="15">
        <f t="shared" si="52"/>
        <v>5788580.3481000001</v>
      </c>
      <c r="H1537" s="15">
        <f t="shared" si="63"/>
        <v>0.53999999910593033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1577224.32</v>
      </c>
      <c r="D1582" s="7"/>
      <c r="E1582" s="7">
        <v>0</v>
      </c>
      <c r="F1582" s="7">
        <v>0</v>
      </c>
      <c r="G1582" s="8">
        <f t="shared" ref="G1582:G1686" si="70">B1582/1000*C1582</f>
        <v>1577.22432</v>
      </c>
      <c r="H1582" s="8">
        <f t="shared" ref="H1582:H1686" si="71">ABS(C1582-ROUND(C1582,0))</f>
        <v>0.32000000006519258</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14071526.609999999</v>
      </c>
      <c r="D1583" s="2">
        <v>0</v>
      </c>
      <c r="E1583" s="2">
        <v>0</v>
      </c>
      <c r="F1583" s="2">
        <v>0</v>
      </c>
      <c r="G1583" s="3">
        <f t="shared" si="70"/>
        <v>28143.053219999998</v>
      </c>
      <c r="H1583" s="3">
        <f t="shared" si="71"/>
        <v>0.39000000059604645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13502480.77</v>
      </c>
      <c r="D1585" s="2">
        <v>0</v>
      </c>
      <c r="E1585" s="2">
        <v>0</v>
      </c>
      <c r="F1585" s="2">
        <v>0</v>
      </c>
      <c r="G1585" s="3">
        <f t="shared" si="70"/>
        <v>54009.92308</v>
      </c>
      <c r="H1585" s="3">
        <f t="shared" si="71"/>
        <v>0.23000000044703484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8801053.8399999999</v>
      </c>
      <c r="D1586" s="2">
        <v>0</v>
      </c>
      <c r="E1586" s="2">
        <v>0</v>
      </c>
      <c r="F1586" s="2">
        <v>0</v>
      </c>
      <c r="G1586" s="3">
        <f t="shared" si="70"/>
        <v>44005.269200000002</v>
      </c>
      <c r="H1586" s="3">
        <f t="shared" si="71"/>
        <v>0.16000000014901161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3763414.42</v>
      </c>
      <c r="D1587" s="2">
        <v>0</v>
      </c>
      <c r="E1587" s="2">
        <v>0</v>
      </c>
      <c r="F1587" s="2">
        <v>0</v>
      </c>
      <c r="G1587" s="3">
        <f t="shared" si="70"/>
        <v>22580.486519999999</v>
      </c>
      <c r="H1587" s="3">
        <f t="shared" si="71"/>
        <v>0.41999999992549419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12332.54</v>
      </c>
      <c r="D1588" s="2">
        <v>0</v>
      </c>
      <c r="E1588" s="2">
        <v>0</v>
      </c>
      <c r="F1588" s="2">
        <v>0</v>
      </c>
      <c r="G1588" s="3">
        <f t="shared" si="70"/>
        <v>86.327780000000004</v>
      </c>
      <c r="H1588" s="3">
        <f t="shared" si="71"/>
        <v>0.45999999999912689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1030</v>
      </c>
      <c r="D1591" s="2">
        <v>0</v>
      </c>
      <c r="E1591" s="2">
        <v>0</v>
      </c>
      <c r="F1591" s="2">
        <v>0</v>
      </c>
      <c r="G1591" s="3">
        <f t="shared" si="70"/>
        <v>10.3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1000</v>
      </c>
      <c r="D1592" s="2">
        <v>0</v>
      </c>
      <c r="E1592" s="2">
        <v>0</v>
      </c>
      <c r="F1592" s="2">
        <v>0</v>
      </c>
      <c r="G1592" s="3">
        <f t="shared" si="70"/>
        <v>11</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923649.97</v>
      </c>
      <c r="D1593" s="2">
        <v>0</v>
      </c>
      <c r="E1593" s="2">
        <v>0</v>
      </c>
      <c r="F1593" s="2">
        <v>0</v>
      </c>
      <c r="G1593" s="3">
        <f t="shared" si="70"/>
        <v>11083.799639999999</v>
      </c>
      <c r="H1593" s="3">
        <f t="shared" si="71"/>
        <v>3.0000000027939677E-2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513880.24</v>
      </c>
      <c r="D1594" s="2">
        <v>0</v>
      </c>
      <c r="E1594" s="2">
        <v>0</v>
      </c>
      <c r="F1594" s="2">
        <v>0</v>
      </c>
      <c r="G1594" s="3">
        <f t="shared" si="70"/>
        <v>6680.4431199999999</v>
      </c>
      <c r="H1594" s="3">
        <f t="shared" si="71"/>
        <v>0.23999999999068677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55165.599999999999</v>
      </c>
      <c r="D1601" s="2">
        <v>0</v>
      </c>
      <c r="E1601" s="2">
        <v>0</v>
      </c>
      <c r="F1601" s="2">
        <v>0</v>
      </c>
      <c r="G1601" s="3">
        <f>B1601/1000*C1601</f>
        <v>1103.3119999999999</v>
      </c>
      <c r="H1601" s="3">
        <f>ABS(C1601-ROUND(C1601,0))</f>
        <v>0.40000000000145519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13981103.01</v>
      </c>
      <c r="D1602" s="2">
        <v>0</v>
      </c>
      <c r="E1602" s="2">
        <v>0</v>
      </c>
      <c r="F1602" s="2">
        <v>0</v>
      </c>
      <c r="G1602" s="3">
        <f t="shared" si="70"/>
        <v>293603.16321000003</v>
      </c>
      <c r="H1602" s="3">
        <f t="shared" si="71"/>
        <v>9.9999997764825821E-3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13424278.42</v>
      </c>
      <c r="D1604" s="2">
        <v>0</v>
      </c>
      <c r="E1604" s="2">
        <v>0</v>
      </c>
      <c r="F1604" s="2">
        <v>0</v>
      </c>
      <c r="G1604" s="3">
        <f t="shared" si="70"/>
        <v>308758.40366000001</v>
      </c>
      <c r="H1604" s="3">
        <f t="shared" si="71"/>
        <v>0.41999999992549419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8755437.5500000007</v>
      </c>
      <c r="D1605" s="2">
        <v>0</v>
      </c>
      <c r="E1605" s="2">
        <v>0</v>
      </c>
      <c r="F1605" s="2">
        <v>0</v>
      </c>
      <c r="G1605" s="3">
        <f t="shared" si="70"/>
        <v>210130.50120000003</v>
      </c>
      <c r="H1605" s="3">
        <f t="shared" si="71"/>
        <v>0.44999999925494194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3723569.58</v>
      </c>
      <c r="D1606" s="2">
        <v>0</v>
      </c>
      <c r="E1606" s="2">
        <v>0</v>
      </c>
      <c r="F1606" s="2">
        <v>0</v>
      </c>
      <c r="G1606" s="3">
        <f t="shared" si="70"/>
        <v>93089.239500000011</v>
      </c>
      <c r="H1606" s="3">
        <f t="shared" si="71"/>
        <v>0.41999999992549419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12332.44</v>
      </c>
      <c r="D1607" s="2">
        <v>0</v>
      </c>
      <c r="E1607" s="2">
        <v>0</v>
      </c>
      <c r="F1607" s="2">
        <v>0</v>
      </c>
      <c r="G1607" s="3">
        <f t="shared" si="70"/>
        <v>320.64344</v>
      </c>
      <c r="H1607" s="3">
        <f t="shared" si="71"/>
        <v>0.44000000000050932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1030</v>
      </c>
      <c r="D1610" s="2">
        <v>0</v>
      </c>
      <c r="E1610" s="2">
        <v>0</v>
      </c>
      <c r="F1610" s="2">
        <v>0</v>
      </c>
      <c r="G1610" s="3">
        <f t="shared" si="70"/>
        <v>29.87</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1000</v>
      </c>
      <c r="D1611" s="2">
        <v>0</v>
      </c>
      <c r="E1611" s="2">
        <v>0</v>
      </c>
      <c r="F1611" s="2">
        <v>0</v>
      </c>
      <c r="G1611" s="3">
        <f t="shared" si="70"/>
        <v>30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930908.85</v>
      </c>
      <c r="D1612" s="2">
        <v>0</v>
      </c>
      <c r="E1612" s="2">
        <v>0</v>
      </c>
      <c r="F1612" s="2">
        <v>0</v>
      </c>
      <c r="G1612" s="3">
        <f t="shared" si="70"/>
        <v>28858.174349999998</v>
      </c>
      <c r="H1612" s="3">
        <f t="shared" si="71"/>
        <v>0.15000000002328306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525401.99</v>
      </c>
      <c r="D1613" s="2">
        <v>0</v>
      </c>
      <c r="E1613" s="2">
        <v>0</v>
      </c>
      <c r="F1613" s="2">
        <v>0</v>
      </c>
      <c r="G1613" s="3">
        <f t="shared" si="70"/>
        <v>16812.863679999999</v>
      </c>
      <c r="H1613" s="3">
        <f t="shared" si="71"/>
        <v>1.0000000009313226E-2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31422.6</v>
      </c>
      <c r="D1620" s="2">
        <v>0</v>
      </c>
      <c r="E1620" s="2">
        <v>0</v>
      </c>
      <c r="F1620" s="2">
        <v>0</v>
      </c>
      <c r="G1620" s="3">
        <f>B1620/1000*C1620</f>
        <v>1225.4813999999999</v>
      </c>
      <c r="H1620" s="3">
        <f>ABS(C1620-ROUND(C1620,0))</f>
        <v>0.40000000000145519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1667647.92</v>
      </c>
      <c r="D1621" s="2">
        <v>0</v>
      </c>
      <c r="E1621" s="2">
        <v>0</v>
      </c>
      <c r="F1621" s="2">
        <v>0</v>
      </c>
      <c r="G1621" s="3">
        <f t="shared" si="70"/>
        <v>66705.916799999992</v>
      </c>
      <c r="H1621" s="3">
        <f t="shared" si="71"/>
        <v>8.0000000074505806E-2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1667647.92</v>
      </c>
      <c r="D1681" s="2">
        <v>0</v>
      </c>
      <c r="E1681" s="2">
        <v>0</v>
      </c>
      <c r="F1681" s="2">
        <v>0</v>
      </c>
      <c r="G1681" s="3">
        <f t="shared" si="70"/>
        <v>166764.79200000002</v>
      </c>
      <c r="H1681" s="3">
        <f t="shared" si="71"/>
        <v>8.0000000074505806E-2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1641522.21</v>
      </c>
      <c r="D1683" s="2">
        <v>0</v>
      </c>
      <c r="E1683" s="2">
        <v>0</v>
      </c>
      <c r="F1683" s="2">
        <v>0</v>
      </c>
      <c r="G1683" s="3">
        <f t="shared" si="70"/>
        <v>167435.26541999998</v>
      </c>
      <c r="H1683" s="3">
        <f t="shared" si="71"/>
        <v>0.2099999999627471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2249.9899999999998</v>
      </c>
      <c r="D1684" s="2">
        <v>0</v>
      </c>
      <c r="E1684" s="2">
        <v>0</v>
      </c>
      <c r="F1684" s="2">
        <v>0</v>
      </c>
      <c r="G1684" s="3">
        <f t="shared" si="70"/>
        <v>231.74896999999996</v>
      </c>
      <c r="H1684" s="3">
        <f t="shared" si="71"/>
        <v>1.0000000000218279E-2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23875.72</v>
      </c>
      <c r="D1686" s="14">
        <v>0</v>
      </c>
      <c r="E1686" s="14">
        <v>0</v>
      </c>
      <c r="F1686" s="14">
        <v>0</v>
      </c>
      <c r="G1686" s="15">
        <f t="shared" si="70"/>
        <v>2506.9506000000001</v>
      </c>
      <c r="H1686" s="15">
        <f t="shared" si="71"/>
        <v>0.27999999999883585</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4" zoomScaleNormal="100" workbookViewId="0">
      <selection activeCell="Q59" sqref="Q59"/>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396" t="s">
        <v>2019</v>
      </c>
      <c r="B1" s="396"/>
      <c r="C1" s="396"/>
    </row>
    <row r="2" spans="1:16" ht="33" customHeight="1" x14ac:dyDescent="0.25">
      <c r="A2" s="397" t="s">
        <v>2020</v>
      </c>
      <c r="B2" s="398"/>
      <c r="C2" s="395"/>
      <c r="D2" s="5"/>
      <c r="E2" s="5"/>
      <c r="F2" s="5"/>
      <c r="G2" s="5"/>
      <c r="H2" s="5"/>
      <c r="I2" s="5"/>
      <c r="J2" s="5"/>
      <c r="K2" s="5"/>
      <c r="L2" s="5"/>
      <c r="M2" s="5"/>
      <c r="N2" s="5"/>
      <c r="O2" s="5"/>
      <c r="P2" s="5"/>
    </row>
    <row r="3" spans="1:16" ht="18.75" customHeight="1" x14ac:dyDescent="0.25">
      <c r="A3" s="222" t="s">
        <v>2021</v>
      </c>
      <c r="B3" s="399" t="s">
        <v>2022</v>
      </c>
      <c r="C3" s="395"/>
      <c r="D3" s="5"/>
      <c r="E3" s="5"/>
      <c r="F3" s="5"/>
      <c r="G3" s="5"/>
      <c r="H3" s="5"/>
      <c r="I3" s="5"/>
      <c r="J3" s="5"/>
      <c r="K3" s="5"/>
      <c r="L3" s="5"/>
      <c r="M3" s="5"/>
      <c r="N3" s="5"/>
      <c r="O3" s="5"/>
      <c r="P3" s="5"/>
    </row>
    <row r="4" spans="1:16" ht="37.5" hidden="1" customHeight="1" x14ac:dyDescent="0.25">
      <c r="A4" s="223" t="s">
        <v>2023</v>
      </c>
      <c r="B4" s="394" t="s">
        <v>2024</v>
      </c>
      <c r="C4" s="395"/>
      <c r="D4" s="5"/>
      <c r="E4" s="5"/>
      <c r="F4" s="5"/>
      <c r="G4" s="5"/>
      <c r="H4" s="5"/>
      <c r="I4" s="5"/>
      <c r="J4" s="5"/>
      <c r="K4" s="5"/>
      <c r="L4" s="5"/>
      <c r="M4" s="5"/>
      <c r="N4" s="5"/>
      <c r="O4" s="5"/>
      <c r="P4" s="5"/>
    </row>
    <row r="5" spans="1:16" ht="48" hidden="1" customHeight="1" x14ac:dyDescent="0.25">
      <c r="A5" s="223" t="s">
        <v>2023</v>
      </c>
      <c r="B5" s="394" t="s">
        <v>2025</v>
      </c>
      <c r="C5" s="395"/>
      <c r="D5" s="5"/>
      <c r="E5" s="5"/>
      <c r="F5" s="5"/>
      <c r="G5" s="5"/>
      <c r="H5" s="5"/>
      <c r="I5" s="5"/>
      <c r="J5" s="5"/>
      <c r="K5" s="5"/>
      <c r="L5" s="5"/>
      <c r="M5" s="5"/>
      <c r="N5" s="5"/>
      <c r="O5" s="5"/>
      <c r="P5" s="5"/>
    </row>
    <row r="6" spans="1:16" ht="59.25" hidden="1" customHeight="1" x14ac:dyDescent="0.25">
      <c r="A6" s="223" t="s">
        <v>2023</v>
      </c>
      <c r="B6" s="394" t="s">
        <v>2026</v>
      </c>
      <c r="C6" s="395"/>
      <c r="D6" s="5"/>
      <c r="E6" s="5"/>
      <c r="F6" s="5"/>
      <c r="G6" s="5"/>
      <c r="H6" s="5"/>
      <c r="I6" s="5"/>
      <c r="J6" s="5"/>
      <c r="K6" s="5"/>
      <c r="L6" s="5"/>
      <c r="M6" s="5"/>
      <c r="N6" s="5"/>
      <c r="O6" s="5"/>
      <c r="P6" s="5"/>
    </row>
    <row r="7" spans="1:16" ht="48" hidden="1" customHeight="1" x14ac:dyDescent="0.25">
      <c r="A7" s="223" t="s">
        <v>2027</v>
      </c>
      <c r="B7" s="394" t="s">
        <v>2028</v>
      </c>
      <c r="C7" s="395"/>
      <c r="D7" s="5"/>
      <c r="E7" s="5"/>
      <c r="F7" s="5"/>
      <c r="G7" s="5"/>
      <c r="H7" s="5"/>
      <c r="I7" s="5"/>
      <c r="J7" s="5"/>
      <c r="K7" s="5"/>
      <c r="L7" s="5"/>
      <c r="M7" s="5"/>
      <c r="N7" s="5"/>
      <c r="O7" s="5"/>
      <c r="P7" s="5"/>
    </row>
    <row r="8" spans="1:16" ht="41.25" hidden="1" customHeight="1" x14ac:dyDescent="0.25">
      <c r="A8" s="223" t="s">
        <v>2029</v>
      </c>
      <c r="B8" s="394" t="s">
        <v>2030</v>
      </c>
      <c r="C8" s="395"/>
      <c r="D8" s="5"/>
      <c r="E8" s="5"/>
      <c r="F8" s="5"/>
      <c r="G8" s="5"/>
      <c r="H8" s="5"/>
      <c r="I8" s="5"/>
      <c r="J8" s="5"/>
      <c r="K8" s="5"/>
      <c r="L8" s="5"/>
      <c r="M8" s="5"/>
      <c r="N8" s="5"/>
      <c r="O8" s="5"/>
      <c r="P8" s="5"/>
    </row>
    <row r="9" spans="1:16" ht="59.25" hidden="1" customHeight="1" x14ac:dyDescent="0.25">
      <c r="A9" s="223" t="s">
        <v>2031</v>
      </c>
      <c r="B9" s="394" t="s">
        <v>2032</v>
      </c>
      <c r="C9" s="395"/>
      <c r="D9" s="5"/>
      <c r="E9" s="5"/>
      <c r="F9" s="5"/>
      <c r="G9" s="5"/>
      <c r="H9" s="5"/>
      <c r="I9" s="5"/>
      <c r="J9" s="5"/>
      <c r="K9" s="5"/>
      <c r="L9" s="5"/>
      <c r="M9" s="5"/>
      <c r="N9" s="5"/>
      <c r="O9" s="5"/>
      <c r="P9" s="5"/>
    </row>
    <row r="10" spans="1:16" ht="61.5" hidden="1" customHeight="1" x14ac:dyDescent="0.25">
      <c r="A10" s="223" t="s">
        <v>2031</v>
      </c>
      <c r="B10" s="394" t="s">
        <v>2033</v>
      </c>
      <c r="C10" s="395"/>
      <c r="D10" s="5"/>
      <c r="E10" s="5"/>
      <c r="F10" s="5"/>
      <c r="G10" s="5"/>
      <c r="H10" s="5"/>
      <c r="I10" s="5"/>
      <c r="J10" s="5"/>
      <c r="K10" s="5"/>
      <c r="L10" s="5"/>
      <c r="M10" s="5"/>
      <c r="N10" s="5"/>
      <c r="O10" s="5"/>
      <c r="P10" s="5"/>
    </row>
    <row r="11" spans="1:16" ht="43.5" hidden="1" customHeight="1" x14ac:dyDescent="0.25">
      <c r="A11" s="223" t="s">
        <v>2031</v>
      </c>
      <c r="B11" s="394" t="s">
        <v>2034</v>
      </c>
      <c r="C11" s="395"/>
      <c r="D11" s="5"/>
      <c r="E11" s="5"/>
      <c r="F11" s="5"/>
      <c r="G11" s="5"/>
      <c r="H11" s="5"/>
      <c r="I11" s="5"/>
      <c r="J11" s="5"/>
      <c r="K11" s="5"/>
      <c r="L11" s="5"/>
      <c r="M11" s="5"/>
      <c r="N11" s="5"/>
      <c r="O11" s="5"/>
      <c r="P11" s="5"/>
    </row>
    <row r="12" spans="1:16" ht="27.75" hidden="1" customHeight="1" x14ac:dyDescent="0.25">
      <c r="A12" s="223" t="s">
        <v>2035</v>
      </c>
      <c r="B12" s="394" t="s">
        <v>2036</v>
      </c>
      <c r="C12" s="395"/>
      <c r="D12" s="5"/>
      <c r="E12" s="5"/>
      <c r="F12" s="5"/>
      <c r="G12" s="5"/>
      <c r="H12" s="5"/>
      <c r="I12" s="5"/>
      <c r="J12" s="5"/>
      <c r="K12" s="5"/>
      <c r="L12" s="5"/>
      <c r="M12" s="5"/>
      <c r="N12" s="5"/>
      <c r="O12" s="5"/>
      <c r="P12" s="5"/>
    </row>
    <row r="13" spans="1:16" ht="27.75" hidden="1" customHeight="1" x14ac:dyDescent="0.25">
      <c r="A13" s="223" t="s">
        <v>2037</v>
      </c>
      <c r="B13" s="394" t="s">
        <v>2038</v>
      </c>
      <c r="C13" s="395"/>
      <c r="D13" s="5"/>
      <c r="E13" s="5"/>
      <c r="F13" s="5"/>
      <c r="G13" s="5"/>
      <c r="H13" s="5"/>
      <c r="I13" s="5"/>
      <c r="J13" s="5"/>
      <c r="K13" s="5"/>
      <c r="L13" s="5"/>
      <c r="M13" s="5"/>
      <c r="N13" s="5"/>
      <c r="O13" s="5"/>
      <c r="P13" s="5"/>
    </row>
    <row r="14" spans="1:16" ht="45.75" hidden="1" customHeight="1" x14ac:dyDescent="0.25">
      <c r="A14" s="223" t="s">
        <v>2039</v>
      </c>
      <c r="B14" s="394" t="s">
        <v>2040</v>
      </c>
      <c r="C14" s="395"/>
      <c r="D14" s="5"/>
      <c r="E14" s="5"/>
      <c r="F14" s="5"/>
      <c r="G14" s="5"/>
      <c r="H14" s="5"/>
      <c r="I14" s="5"/>
      <c r="J14" s="5"/>
      <c r="K14" s="5"/>
      <c r="L14" s="5"/>
      <c r="M14" s="5"/>
      <c r="N14" s="5"/>
      <c r="O14" s="5"/>
      <c r="P14" s="5"/>
    </row>
    <row r="15" spans="1:16" ht="45.75" hidden="1" customHeight="1" x14ac:dyDescent="0.25">
      <c r="A15" s="223" t="s">
        <v>2041</v>
      </c>
      <c r="B15" s="394" t="s">
        <v>2042</v>
      </c>
      <c r="C15" s="395"/>
      <c r="D15" s="5"/>
      <c r="E15" s="5"/>
      <c r="F15" s="5"/>
      <c r="G15" s="5"/>
      <c r="H15" s="5"/>
      <c r="I15" s="5"/>
      <c r="J15" s="5"/>
      <c r="K15" s="5"/>
      <c r="L15" s="5"/>
      <c r="M15" s="5"/>
      <c r="N15" s="5"/>
      <c r="O15" s="5"/>
      <c r="P15" s="5"/>
    </row>
    <row r="16" spans="1:16" ht="51" hidden="1" customHeight="1" x14ac:dyDescent="0.25">
      <c r="A16" s="223" t="s">
        <v>2043</v>
      </c>
      <c r="B16" s="394" t="s">
        <v>2044</v>
      </c>
      <c r="C16" s="395"/>
      <c r="D16" s="5"/>
      <c r="E16" s="5"/>
      <c r="F16" s="5"/>
      <c r="G16" s="5"/>
      <c r="H16" s="5"/>
      <c r="I16" s="5"/>
      <c r="J16" s="5"/>
      <c r="K16" s="5"/>
      <c r="L16" s="5"/>
      <c r="M16" s="5"/>
      <c r="N16" s="5"/>
      <c r="O16" s="5"/>
      <c r="P16" s="5"/>
    </row>
    <row r="17" spans="1:16" ht="27.75" hidden="1" customHeight="1" x14ac:dyDescent="0.25">
      <c r="A17" s="223" t="s">
        <v>2045</v>
      </c>
      <c r="B17" s="394" t="s">
        <v>2046</v>
      </c>
      <c r="C17" s="395"/>
      <c r="D17" s="5"/>
      <c r="E17" s="5"/>
      <c r="F17" s="5"/>
      <c r="G17" s="5"/>
      <c r="H17" s="5"/>
      <c r="I17" s="5"/>
      <c r="J17" s="5"/>
      <c r="K17" s="5"/>
      <c r="L17" s="5"/>
      <c r="M17" s="5"/>
      <c r="N17" s="5"/>
      <c r="O17" s="5"/>
      <c r="P17" s="5"/>
    </row>
    <row r="18" spans="1:16" ht="27.75" hidden="1" customHeight="1" x14ac:dyDescent="0.25">
      <c r="A18" s="223" t="s">
        <v>2047</v>
      </c>
      <c r="B18" s="394" t="s">
        <v>2048</v>
      </c>
      <c r="C18" s="395"/>
      <c r="D18" s="5"/>
      <c r="E18" s="5"/>
      <c r="F18" s="5"/>
      <c r="G18" s="5"/>
      <c r="H18" s="5"/>
      <c r="I18" s="5"/>
      <c r="J18" s="5"/>
      <c r="K18" s="5"/>
      <c r="L18" s="5"/>
      <c r="M18" s="5"/>
      <c r="N18" s="5"/>
      <c r="O18" s="5"/>
      <c r="P18" s="5"/>
    </row>
    <row r="19" spans="1:16" ht="45" hidden="1" customHeight="1" x14ac:dyDescent="0.25">
      <c r="A19" s="223" t="s">
        <v>2047</v>
      </c>
      <c r="B19" s="394" t="s">
        <v>2049</v>
      </c>
      <c r="C19" s="395"/>
      <c r="D19" s="5"/>
      <c r="E19" s="5"/>
      <c r="F19" s="5"/>
      <c r="G19" s="5"/>
      <c r="H19" s="5"/>
      <c r="I19" s="5"/>
      <c r="J19" s="5"/>
      <c r="K19" s="5"/>
      <c r="L19" s="5"/>
      <c r="M19" s="5"/>
      <c r="N19" s="5"/>
      <c r="O19" s="5"/>
      <c r="P19" s="5"/>
    </row>
    <row r="20" spans="1:16" ht="45" hidden="1" customHeight="1" x14ac:dyDescent="0.25">
      <c r="A20" s="223" t="s">
        <v>2050</v>
      </c>
      <c r="B20" s="394" t="s">
        <v>2051</v>
      </c>
      <c r="C20" s="395"/>
      <c r="D20" s="5"/>
      <c r="E20" s="5"/>
      <c r="F20" s="5"/>
      <c r="G20" s="5"/>
      <c r="H20" s="5"/>
      <c r="I20" s="5"/>
      <c r="J20" s="5"/>
      <c r="K20" s="5"/>
      <c r="L20" s="5"/>
      <c r="M20" s="5"/>
      <c r="N20" s="5"/>
      <c r="O20" s="5"/>
      <c r="P20" s="5"/>
    </row>
    <row r="21" spans="1:16" ht="30" hidden="1" customHeight="1" x14ac:dyDescent="0.25">
      <c r="A21" s="223" t="s">
        <v>2052</v>
      </c>
      <c r="B21" s="394" t="s">
        <v>2053</v>
      </c>
      <c r="C21" s="395"/>
      <c r="D21" s="5"/>
      <c r="E21" s="5"/>
      <c r="F21" s="5"/>
      <c r="G21" s="5"/>
      <c r="H21" s="5"/>
      <c r="I21" s="5"/>
      <c r="J21" s="5"/>
      <c r="K21" s="5"/>
      <c r="L21" s="5"/>
      <c r="M21" s="5"/>
      <c r="N21" s="5"/>
      <c r="O21" s="5"/>
      <c r="P21" s="5"/>
    </row>
    <row r="22" spans="1:16" ht="30" hidden="1" customHeight="1" x14ac:dyDescent="0.25">
      <c r="A22" s="223" t="s">
        <v>2054</v>
      </c>
      <c r="B22" s="394" t="s">
        <v>2055</v>
      </c>
      <c r="C22" s="395"/>
      <c r="D22" s="5"/>
      <c r="E22" s="5"/>
      <c r="F22" s="5"/>
      <c r="G22" s="5"/>
      <c r="H22" s="5"/>
      <c r="I22" s="5"/>
      <c r="J22" s="5"/>
      <c r="K22" s="5"/>
      <c r="L22" s="5"/>
      <c r="M22" s="5"/>
      <c r="N22" s="5"/>
      <c r="O22" s="5"/>
      <c r="P22" s="5"/>
    </row>
    <row r="23" spans="1:16" ht="30" hidden="1" customHeight="1" x14ac:dyDescent="0.25">
      <c r="A23" s="223" t="s">
        <v>2056</v>
      </c>
      <c r="B23" s="394" t="s">
        <v>2057</v>
      </c>
      <c r="C23" s="395"/>
      <c r="D23" s="5"/>
      <c r="E23" s="5"/>
      <c r="F23" s="5"/>
      <c r="G23" s="5"/>
      <c r="H23" s="5"/>
      <c r="I23" s="5"/>
      <c r="J23" s="5"/>
      <c r="K23" s="5"/>
      <c r="L23" s="5"/>
      <c r="M23" s="5"/>
      <c r="N23" s="5"/>
      <c r="O23" s="5"/>
      <c r="P23" s="5"/>
    </row>
    <row r="24" spans="1:16" ht="30" hidden="1" customHeight="1" x14ac:dyDescent="0.25">
      <c r="A24" s="223" t="s">
        <v>2058</v>
      </c>
      <c r="B24" s="394" t="s">
        <v>2059</v>
      </c>
      <c r="C24" s="395"/>
      <c r="D24" s="5"/>
      <c r="E24" s="5"/>
      <c r="F24" s="5"/>
      <c r="G24" s="5"/>
      <c r="H24" s="5"/>
      <c r="I24" s="5"/>
      <c r="J24" s="5"/>
      <c r="K24" s="5"/>
      <c r="L24" s="5"/>
      <c r="M24" s="5"/>
      <c r="N24" s="5"/>
      <c r="O24" s="5"/>
      <c r="P24" s="5"/>
    </row>
    <row r="25" spans="1:16" ht="30" hidden="1" customHeight="1" x14ac:dyDescent="0.25">
      <c r="A25" s="223" t="s">
        <v>2060</v>
      </c>
      <c r="B25" s="394" t="s">
        <v>2061</v>
      </c>
      <c r="C25" s="395"/>
      <c r="D25" s="5"/>
      <c r="E25" s="5"/>
      <c r="F25" s="5"/>
      <c r="G25" s="5"/>
      <c r="H25" s="5"/>
      <c r="I25" s="5"/>
      <c r="J25" s="5"/>
      <c r="K25" s="5"/>
      <c r="L25" s="5"/>
      <c r="M25" s="5"/>
      <c r="N25" s="5"/>
      <c r="O25" s="5"/>
      <c r="P25" s="5"/>
    </row>
    <row r="26" spans="1:16" ht="30" hidden="1" customHeight="1" x14ac:dyDescent="0.25">
      <c r="A26" s="223" t="s">
        <v>2062</v>
      </c>
      <c r="B26" s="394" t="s">
        <v>2063</v>
      </c>
      <c r="C26" s="395"/>
      <c r="D26" s="5"/>
      <c r="E26" s="5"/>
      <c r="F26" s="5"/>
      <c r="G26" s="5"/>
      <c r="H26" s="5"/>
      <c r="I26" s="5"/>
      <c r="J26" s="5"/>
      <c r="K26" s="5"/>
      <c r="L26" s="5"/>
      <c r="M26" s="5"/>
      <c r="N26" s="5"/>
      <c r="O26" s="5"/>
      <c r="P26" s="5"/>
    </row>
    <row r="27" spans="1:16" ht="70.5" hidden="1" customHeight="1" x14ac:dyDescent="0.25">
      <c r="A27" s="223" t="s">
        <v>2064</v>
      </c>
      <c r="B27" s="394" t="s">
        <v>2065</v>
      </c>
      <c r="C27" s="395"/>
      <c r="D27" s="5"/>
      <c r="E27" s="5"/>
      <c r="F27" s="5"/>
      <c r="G27" s="5"/>
      <c r="H27" s="5"/>
      <c r="I27" s="5"/>
      <c r="J27" s="5"/>
      <c r="K27" s="5"/>
      <c r="L27" s="5"/>
      <c r="M27" s="5"/>
      <c r="N27" s="5"/>
      <c r="O27" s="5"/>
      <c r="P27" s="5"/>
    </row>
    <row r="28" spans="1:16" ht="48" hidden="1" customHeight="1" x14ac:dyDescent="0.25">
      <c r="A28" s="223" t="s">
        <v>2066</v>
      </c>
      <c r="B28" s="394" t="s">
        <v>2067</v>
      </c>
      <c r="C28" s="395"/>
      <c r="D28" s="5"/>
      <c r="E28" s="5"/>
      <c r="F28" s="5"/>
      <c r="G28" s="5"/>
      <c r="H28" s="5"/>
      <c r="I28" s="5"/>
      <c r="J28" s="5"/>
      <c r="K28" s="5"/>
      <c r="L28" s="5"/>
      <c r="M28" s="5"/>
      <c r="N28" s="5"/>
      <c r="O28" s="5"/>
      <c r="P28" s="5"/>
    </row>
    <row r="29" spans="1:16" ht="100.5" hidden="1" customHeight="1" x14ac:dyDescent="0.25">
      <c r="A29" s="223" t="s">
        <v>2068</v>
      </c>
      <c r="B29" s="394" t="s">
        <v>2069</v>
      </c>
      <c r="C29" s="395"/>
      <c r="D29" s="5"/>
      <c r="E29" s="5"/>
      <c r="F29" s="5"/>
      <c r="G29" s="5"/>
      <c r="H29" s="5"/>
      <c r="I29" s="5"/>
      <c r="J29" s="5"/>
      <c r="K29" s="5"/>
      <c r="L29" s="5"/>
      <c r="M29" s="5"/>
      <c r="N29" s="5"/>
      <c r="O29" s="5"/>
      <c r="P29" s="5"/>
    </row>
    <row r="30" spans="1:16" ht="45" hidden="1" customHeight="1" x14ac:dyDescent="0.25">
      <c r="A30" s="223" t="s">
        <v>2070</v>
      </c>
      <c r="B30" s="394" t="s">
        <v>2071</v>
      </c>
      <c r="C30" s="395"/>
      <c r="D30" s="5"/>
      <c r="E30" s="5"/>
      <c r="F30" s="5"/>
      <c r="G30" s="5"/>
      <c r="H30" s="5"/>
      <c r="I30" s="5"/>
      <c r="J30" s="5"/>
      <c r="K30" s="5"/>
      <c r="L30" s="5"/>
      <c r="M30" s="5"/>
      <c r="N30" s="5"/>
      <c r="O30" s="5"/>
      <c r="P30" s="5"/>
    </row>
    <row r="31" spans="1:16" ht="45" hidden="1" customHeight="1" x14ac:dyDescent="0.25">
      <c r="A31" s="223" t="s">
        <v>2072</v>
      </c>
      <c r="B31" s="394" t="s">
        <v>2073</v>
      </c>
      <c r="C31" s="395"/>
      <c r="D31" s="5"/>
      <c r="E31" s="5"/>
      <c r="F31" s="5"/>
      <c r="G31" s="5"/>
      <c r="H31" s="5"/>
      <c r="I31" s="5"/>
      <c r="J31" s="5"/>
      <c r="K31" s="5"/>
      <c r="L31" s="5"/>
      <c r="M31" s="5"/>
      <c r="N31" s="5"/>
      <c r="O31" s="5"/>
      <c r="P31" s="5"/>
    </row>
    <row r="32" spans="1:16" ht="45" hidden="1" customHeight="1" x14ac:dyDescent="0.25">
      <c r="A32" s="223" t="s">
        <v>2074</v>
      </c>
      <c r="B32" s="394" t="s">
        <v>2075</v>
      </c>
      <c r="C32" s="395"/>
      <c r="D32" s="5"/>
      <c r="E32" s="5"/>
      <c r="F32" s="5"/>
      <c r="G32" s="5"/>
      <c r="H32" s="5"/>
      <c r="I32" s="5"/>
      <c r="J32" s="5"/>
      <c r="K32" s="5"/>
      <c r="L32" s="5"/>
      <c r="M32" s="5"/>
      <c r="N32" s="5"/>
      <c r="O32" s="5"/>
      <c r="P32" s="5"/>
    </row>
    <row r="33" spans="1:16" ht="72" hidden="1" customHeight="1" x14ac:dyDescent="0.25">
      <c r="A33" s="223" t="s">
        <v>2076</v>
      </c>
      <c r="B33" s="394" t="s">
        <v>2077</v>
      </c>
      <c r="C33" s="395"/>
      <c r="D33" s="5"/>
      <c r="E33" s="5"/>
      <c r="F33" s="5"/>
      <c r="G33" s="5"/>
      <c r="H33" s="5"/>
      <c r="I33" s="5"/>
      <c r="J33" s="5"/>
      <c r="K33" s="5"/>
      <c r="L33" s="5"/>
      <c r="M33" s="5"/>
      <c r="N33" s="5"/>
      <c r="O33" s="5"/>
      <c r="P33" s="5"/>
    </row>
    <row r="34" spans="1:16" ht="79.5" hidden="1" customHeight="1" x14ac:dyDescent="0.25">
      <c r="A34" s="223" t="s">
        <v>2078</v>
      </c>
      <c r="B34" s="394" t="s">
        <v>2079</v>
      </c>
      <c r="C34" s="395"/>
      <c r="D34" s="5"/>
      <c r="E34" s="5"/>
      <c r="F34" s="5"/>
      <c r="G34" s="5"/>
      <c r="H34" s="5"/>
      <c r="I34" s="5"/>
      <c r="J34" s="5"/>
      <c r="K34" s="5"/>
      <c r="L34" s="5"/>
      <c r="M34" s="5"/>
      <c r="N34" s="5"/>
      <c r="O34" s="5"/>
      <c r="P34" s="5"/>
    </row>
    <row r="35" spans="1:16" ht="70.5" hidden="1" customHeight="1" x14ac:dyDescent="0.25">
      <c r="A35" s="223" t="s">
        <v>2080</v>
      </c>
      <c r="B35" s="394" t="s">
        <v>2081</v>
      </c>
      <c r="C35" s="395"/>
      <c r="D35" s="5"/>
      <c r="E35" s="5"/>
      <c r="F35" s="5"/>
      <c r="G35" s="5"/>
      <c r="H35" s="5"/>
      <c r="I35" s="5"/>
      <c r="J35" s="5"/>
      <c r="K35" s="5"/>
      <c r="L35" s="5"/>
      <c r="M35" s="5"/>
      <c r="N35" s="5"/>
      <c r="O35" s="5"/>
      <c r="P35" s="5"/>
    </row>
    <row r="36" spans="1:16" ht="45.75" hidden="1" customHeight="1" x14ac:dyDescent="0.25">
      <c r="A36" s="223" t="s">
        <v>2082</v>
      </c>
      <c r="B36" s="394" t="s">
        <v>2083</v>
      </c>
      <c r="C36" s="395"/>
      <c r="D36" s="5"/>
      <c r="E36" s="5"/>
      <c r="F36" s="5"/>
      <c r="G36" s="5"/>
      <c r="H36" s="5"/>
      <c r="I36" s="5"/>
      <c r="J36" s="5"/>
      <c r="K36" s="5"/>
      <c r="L36" s="5"/>
      <c r="M36" s="5"/>
      <c r="N36" s="5"/>
      <c r="O36" s="5"/>
      <c r="P36" s="5"/>
    </row>
    <row r="37" spans="1:16" ht="54.75" hidden="1" customHeight="1" x14ac:dyDescent="0.25">
      <c r="A37" s="223" t="s">
        <v>2084</v>
      </c>
      <c r="B37" s="394" t="s">
        <v>2085</v>
      </c>
      <c r="C37" s="395"/>
      <c r="D37" s="5"/>
      <c r="E37" s="5"/>
      <c r="F37" s="5"/>
      <c r="G37" s="5"/>
      <c r="H37" s="5"/>
      <c r="I37" s="5"/>
      <c r="J37" s="5"/>
      <c r="K37" s="5"/>
      <c r="L37" s="5"/>
      <c r="M37" s="5"/>
      <c r="N37" s="5"/>
      <c r="O37" s="5"/>
      <c r="P37" s="5"/>
    </row>
    <row r="38" spans="1:16" ht="37.5" hidden="1" customHeight="1" x14ac:dyDescent="0.25">
      <c r="A38" s="223" t="s">
        <v>2086</v>
      </c>
      <c r="B38" s="394" t="s">
        <v>2087</v>
      </c>
      <c r="C38" s="395"/>
      <c r="D38" s="5"/>
      <c r="E38" s="5"/>
      <c r="F38" s="5"/>
      <c r="G38" s="5"/>
      <c r="H38" s="5"/>
      <c r="I38" s="5"/>
      <c r="J38" s="5"/>
      <c r="K38" s="5"/>
      <c r="L38" s="5"/>
      <c r="M38" s="5"/>
      <c r="N38" s="5"/>
      <c r="O38" s="5"/>
      <c r="P38" s="5"/>
    </row>
    <row r="39" spans="1:16" ht="61.5" hidden="1" customHeight="1" x14ac:dyDescent="0.25">
      <c r="A39" s="223" t="s">
        <v>2088</v>
      </c>
      <c r="B39" s="394" t="s">
        <v>2089</v>
      </c>
      <c r="C39" s="395"/>
      <c r="D39" s="5"/>
      <c r="E39" s="5"/>
      <c r="F39" s="5"/>
      <c r="G39" s="5"/>
      <c r="H39" s="5"/>
      <c r="I39" s="5"/>
      <c r="J39" s="5"/>
      <c r="K39" s="5"/>
      <c r="L39" s="5"/>
      <c r="M39" s="5"/>
      <c r="N39" s="5"/>
      <c r="O39" s="5"/>
      <c r="P39" s="5"/>
    </row>
    <row r="40" spans="1:16" ht="53.25" hidden="1" customHeight="1" x14ac:dyDescent="0.25">
      <c r="A40" s="223" t="s">
        <v>2090</v>
      </c>
      <c r="B40" s="394" t="s">
        <v>2091</v>
      </c>
      <c r="C40" s="395"/>
      <c r="D40" s="5"/>
      <c r="E40" s="5"/>
      <c r="F40" s="5"/>
      <c r="G40" s="5"/>
      <c r="H40" s="5"/>
      <c r="I40" s="5"/>
      <c r="J40" s="5"/>
      <c r="K40" s="5"/>
      <c r="L40" s="5"/>
      <c r="M40" s="5"/>
      <c r="N40" s="5"/>
      <c r="O40" s="5"/>
      <c r="P40" s="5"/>
    </row>
    <row r="41" spans="1:16" ht="73.5" hidden="1" customHeight="1" x14ac:dyDescent="0.25">
      <c r="A41" s="223" t="s">
        <v>2092</v>
      </c>
      <c r="B41" s="394" t="s">
        <v>2093</v>
      </c>
      <c r="C41" s="395"/>
      <c r="D41" s="5"/>
      <c r="E41" s="5"/>
      <c r="F41" s="5"/>
      <c r="G41" s="5"/>
      <c r="H41" s="5"/>
      <c r="I41" s="5"/>
      <c r="J41" s="5"/>
      <c r="K41" s="5"/>
      <c r="L41" s="5"/>
      <c r="M41" s="5"/>
      <c r="N41" s="5"/>
      <c r="O41" s="5"/>
      <c r="P41" s="5"/>
    </row>
    <row r="42" spans="1:16" ht="57.75" hidden="1" customHeight="1" x14ac:dyDescent="0.25">
      <c r="A42" s="223" t="s">
        <v>2094</v>
      </c>
      <c r="B42" s="394" t="s">
        <v>2095</v>
      </c>
      <c r="C42" s="395"/>
      <c r="D42" s="5"/>
      <c r="E42" s="5"/>
      <c r="F42" s="5"/>
      <c r="G42" s="5"/>
      <c r="H42" s="5"/>
      <c r="I42" s="5"/>
      <c r="J42" s="5"/>
      <c r="K42" s="5"/>
      <c r="L42" s="5"/>
      <c r="M42" s="5"/>
      <c r="N42" s="5"/>
      <c r="O42" s="5"/>
      <c r="P42" s="5"/>
    </row>
    <row r="43" spans="1:16" ht="84" hidden="1" customHeight="1" x14ac:dyDescent="0.25">
      <c r="A43" s="223" t="s">
        <v>2096</v>
      </c>
      <c r="B43" s="394" t="s">
        <v>2097</v>
      </c>
      <c r="C43" s="395"/>
      <c r="D43" s="5"/>
      <c r="E43" s="5"/>
      <c r="F43" s="5"/>
      <c r="G43" s="5"/>
      <c r="H43" s="5"/>
      <c r="I43" s="5"/>
      <c r="J43" s="5"/>
      <c r="K43" s="5"/>
      <c r="L43" s="5"/>
      <c r="M43" s="5"/>
      <c r="N43" s="5"/>
      <c r="O43" s="5"/>
      <c r="P43" s="5"/>
    </row>
    <row r="44" spans="1:16" ht="48" hidden="1" customHeight="1" x14ac:dyDescent="0.25">
      <c r="A44" s="223" t="s">
        <v>2098</v>
      </c>
      <c r="B44" s="394" t="s">
        <v>2099</v>
      </c>
      <c r="C44" s="395"/>
      <c r="D44" s="5"/>
      <c r="E44" s="5"/>
      <c r="F44" s="5"/>
      <c r="G44" s="5"/>
      <c r="H44" s="5"/>
      <c r="I44" s="5"/>
      <c r="J44" s="5"/>
      <c r="K44" s="5"/>
      <c r="L44" s="5"/>
      <c r="M44" s="5"/>
      <c r="N44" s="5"/>
      <c r="O44" s="5"/>
      <c r="P44" s="5"/>
    </row>
    <row r="45" spans="1:16" ht="57" hidden="1" customHeight="1" x14ac:dyDescent="0.25">
      <c r="A45" s="223" t="s">
        <v>2100</v>
      </c>
      <c r="B45" s="394" t="s">
        <v>2101</v>
      </c>
      <c r="C45" s="395"/>
      <c r="D45" s="5"/>
      <c r="E45" s="5"/>
      <c r="F45" s="5"/>
      <c r="G45" s="5"/>
      <c r="H45" s="5"/>
      <c r="I45" s="5"/>
      <c r="J45" s="5"/>
      <c r="K45" s="5"/>
      <c r="L45" s="5"/>
      <c r="M45" s="5"/>
      <c r="N45" s="5"/>
      <c r="O45" s="5"/>
      <c r="P45" s="5"/>
    </row>
    <row r="46" spans="1:16" ht="73.5" hidden="1" customHeight="1" x14ac:dyDescent="0.25">
      <c r="A46" s="223" t="s">
        <v>2102</v>
      </c>
      <c r="B46" s="405" t="s">
        <v>2103</v>
      </c>
      <c r="C46" s="395"/>
      <c r="D46" s="5"/>
      <c r="E46" s="5"/>
      <c r="F46" s="5"/>
      <c r="G46" s="5"/>
      <c r="H46" s="5"/>
      <c r="I46" s="5"/>
      <c r="J46" s="5"/>
      <c r="K46" s="5"/>
      <c r="L46" s="5"/>
      <c r="M46" s="5"/>
      <c r="N46" s="5"/>
      <c r="O46" s="5"/>
      <c r="P46" s="5"/>
    </row>
    <row r="47" spans="1:16" ht="66" hidden="1" customHeight="1" x14ac:dyDescent="0.25">
      <c r="A47" s="39" t="s">
        <v>2104</v>
      </c>
      <c r="B47" s="406" t="s">
        <v>2105</v>
      </c>
      <c r="C47" s="406"/>
      <c r="D47" s="5"/>
      <c r="E47" s="5"/>
      <c r="F47" s="5"/>
      <c r="G47" s="5"/>
      <c r="H47" s="5"/>
      <c r="I47" s="5"/>
      <c r="J47" s="5"/>
      <c r="K47" s="5"/>
      <c r="L47" s="5"/>
      <c r="M47" s="5"/>
      <c r="N47" s="5"/>
      <c r="O47" s="5"/>
      <c r="P47" s="5"/>
    </row>
    <row r="48" spans="1:16" ht="123.75" customHeight="1" x14ac:dyDescent="0.25">
      <c r="A48" s="202" t="s">
        <v>2106</v>
      </c>
      <c r="B48" s="404" t="s">
        <v>2107</v>
      </c>
      <c r="C48" s="403"/>
      <c r="D48" s="5"/>
      <c r="E48" s="5"/>
      <c r="F48" s="5"/>
      <c r="G48" s="5"/>
      <c r="H48" s="5"/>
      <c r="I48" s="5"/>
      <c r="J48" s="5"/>
      <c r="K48" s="5"/>
      <c r="L48" s="5"/>
      <c r="M48" s="5"/>
      <c r="N48" s="5"/>
      <c r="O48" s="5"/>
      <c r="P48" s="5"/>
    </row>
    <row r="49" spans="1:16" ht="34.5" customHeight="1" x14ac:dyDescent="0.25">
      <c r="A49" s="202" t="s">
        <v>2108</v>
      </c>
      <c r="B49" s="402" t="s">
        <v>2109</v>
      </c>
      <c r="C49" s="403"/>
      <c r="D49" s="5"/>
      <c r="E49" s="5"/>
      <c r="F49" s="5"/>
      <c r="G49" s="5"/>
      <c r="H49" s="5"/>
      <c r="I49" s="5"/>
      <c r="J49" s="5"/>
      <c r="K49" s="5"/>
      <c r="L49" s="5"/>
      <c r="M49" s="5"/>
      <c r="N49" s="5"/>
      <c r="O49" s="5"/>
      <c r="P49" s="5"/>
    </row>
    <row r="50" spans="1:16" ht="34.5" customHeight="1" x14ac:dyDescent="0.25">
      <c r="A50" s="202" t="s">
        <v>2110</v>
      </c>
      <c r="B50" s="402" t="s">
        <v>2111</v>
      </c>
      <c r="C50" s="403"/>
      <c r="D50" s="5"/>
      <c r="E50" s="5"/>
      <c r="F50" s="5"/>
      <c r="G50" s="5"/>
      <c r="H50" s="5"/>
      <c r="I50" s="5"/>
      <c r="J50" s="5"/>
      <c r="K50" s="5"/>
      <c r="L50" s="5"/>
      <c r="M50" s="5"/>
      <c r="N50" s="5"/>
      <c r="O50" s="5"/>
      <c r="P50" s="5"/>
    </row>
    <row r="51" spans="1:16" ht="31.5" customHeight="1" x14ac:dyDescent="0.25">
      <c r="A51" s="224" t="s">
        <v>2112</v>
      </c>
      <c r="B51" s="394" t="s">
        <v>2113</v>
      </c>
      <c r="C51" s="395"/>
      <c r="D51" s="5"/>
      <c r="E51" s="5"/>
      <c r="F51" s="5"/>
      <c r="G51" s="5"/>
      <c r="H51" s="5"/>
      <c r="I51" s="5"/>
      <c r="J51" s="5"/>
      <c r="K51" s="5"/>
      <c r="L51" s="5"/>
      <c r="M51" s="5"/>
      <c r="N51" s="5"/>
      <c r="O51" s="5"/>
      <c r="P51" s="5"/>
    </row>
    <row r="52" spans="1:16" ht="31.5" customHeight="1" x14ac:dyDescent="0.25">
      <c r="A52" s="224" t="s">
        <v>2114</v>
      </c>
      <c r="B52" s="394" t="s">
        <v>2115</v>
      </c>
      <c r="C52" s="395"/>
      <c r="D52" s="5"/>
      <c r="E52" s="5"/>
      <c r="F52" s="5"/>
      <c r="G52" s="5"/>
      <c r="H52" s="5"/>
      <c r="I52" s="5"/>
      <c r="J52" s="5"/>
      <c r="K52" s="5"/>
      <c r="L52" s="5"/>
      <c r="M52" s="5"/>
      <c r="N52" s="5"/>
      <c r="O52" s="5"/>
      <c r="P52" s="5"/>
    </row>
    <row r="53" spans="1:16" ht="31.5" customHeight="1" x14ac:dyDescent="0.25">
      <c r="A53" s="224" t="s">
        <v>2116</v>
      </c>
      <c r="B53" s="407" t="s">
        <v>2117</v>
      </c>
      <c r="C53" s="408"/>
      <c r="D53" s="5"/>
      <c r="E53" s="5"/>
      <c r="F53" s="5"/>
      <c r="G53" s="5"/>
      <c r="H53" s="5"/>
      <c r="I53" s="5"/>
      <c r="J53" s="5"/>
      <c r="K53" s="5"/>
      <c r="L53" s="5"/>
      <c r="M53" s="5"/>
      <c r="N53" s="5"/>
      <c r="O53" s="5"/>
      <c r="P53" s="5"/>
    </row>
    <row r="54" spans="1:16" ht="31.5" customHeight="1" x14ac:dyDescent="0.25">
      <c r="A54" s="224" t="s">
        <v>2118</v>
      </c>
      <c r="B54" s="407" t="s">
        <v>2119</v>
      </c>
      <c r="C54" s="408"/>
      <c r="D54" s="5"/>
      <c r="E54" s="5"/>
      <c r="F54" s="5"/>
      <c r="G54" s="5"/>
      <c r="H54" s="5"/>
      <c r="I54" s="5"/>
      <c r="J54" s="5"/>
      <c r="K54" s="5"/>
      <c r="L54" s="5"/>
      <c r="M54" s="5"/>
      <c r="N54" s="5"/>
      <c r="O54" s="5"/>
      <c r="P54" s="5"/>
    </row>
    <row r="55" spans="1:16" ht="54.6" customHeight="1" x14ac:dyDescent="0.25">
      <c r="A55" s="224" t="s">
        <v>2120</v>
      </c>
      <c r="B55" s="407" t="s">
        <v>2121</v>
      </c>
      <c r="C55" s="408"/>
      <c r="D55" s="5"/>
      <c r="E55" s="5"/>
      <c r="F55" s="5"/>
      <c r="G55" s="5"/>
      <c r="H55" s="5"/>
      <c r="I55" s="5"/>
      <c r="J55" s="5"/>
      <c r="K55" s="5"/>
      <c r="L55" s="5"/>
      <c r="M55" s="5"/>
      <c r="N55" s="5"/>
      <c r="O55" s="5"/>
      <c r="P55" s="5"/>
    </row>
    <row r="56" spans="1:16" ht="54.6" customHeight="1" x14ac:dyDescent="0.25">
      <c r="A56" s="224" t="s">
        <v>2122</v>
      </c>
      <c r="B56" s="407" t="s">
        <v>2123</v>
      </c>
      <c r="C56" s="408"/>
      <c r="D56" s="5"/>
      <c r="E56" s="5"/>
      <c r="F56" s="5"/>
      <c r="G56" s="5"/>
      <c r="H56" s="5"/>
      <c r="I56" s="5"/>
      <c r="J56" s="5"/>
      <c r="K56" s="5"/>
      <c r="L56" s="5"/>
      <c r="M56" s="5"/>
      <c r="N56" s="5"/>
      <c r="O56" s="5"/>
      <c r="P56" s="5"/>
    </row>
    <row r="57" spans="1:16" ht="54" customHeight="1" x14ac:dyDescent="0.25">
      <c r="A57" s="224" t="s">
        <v>2124</v>
      </c>
      <c r="B57" s="407" t="s">
        <v>2125</v>
      </c>
      <c r="C57" s="408"/>
      <c r="D57" s="5"/>
      <c r="E57" s="5"/>
      <c r="F57" s="5"/>
      <c r="G57" s="5"/>
      <c r="H57" s="5"/>
      <c r="I57" s="5"/>
      <c r="J57" s="5"/>
      <c r="K57" s="5"/>
      <c r="L57" s="5"/>
      <c r="M57" s="5"/>
      <c r="N57" s="5"/>
      <c r="O57" s="5"/>
      <c r="P57" s="5"/>
    </row>
    <row r="58" spans="1:16" ht="31.2" customHeight="1" x14ac:dyDescent="0.25">
      <c r="A58" s="270" t="s">
        <v>2126</v>
      </c>
      <c r="B58" s="400" t="s">
        <v>2127</v>
      </c>
      <c r="C58" s="401"/>
      <c r="D58" s="5"/>
      <c r="E58" s="5"/>
      <c r="F58" s="5"/>
      <c r="G58" s="5"/>
      <c r="H58" s="5"/>
      <c r="I58" s="5"/>
      <c r="J58" s="5"/>
      <c r="K58" s="5"/>
      <c r="L58" s="5"/>
      <c r="M58" s="5"/>
      <c r="N58" s="5"/>
      <c r="O58" s="5"/>
      <c r="P58" s="5"/>
    </row>
    <row r="59" spans="1:16" ht="46.5" customHeight="1" x14ac:dyDescent="0.25">
      <c r="A59" s="302" t="s">
        <v>2128</v>
      </c>
      <c r="B59" s="392" t="s">
        <v>2129</v>
      </c>
      <c r="C59" s="393"/>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70" zoomScaleNormal="70"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4" width="14.44140625" style="315" customWidth="1"/>
    <col min="25" max="16384" width="14.44140625" style="315"/>
  </cols>
  <sheetData>
    <row r="2" spans="1:23" ht="37.5" customHeight="1" x14ac:dyDescent="0.25">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1812</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4"/>
      <c r="E12" s="362"/>
      <c r="F12" s="325" t="s">
        <v>1984</v>
      </c>
      <c r="G12" s="326"/>
      <c r="H12" s="321" t="s">
        <v>3655</v>
      </c>
      <c r="I12" s="27" t="s">
        <v>1985</v>
      </c>
      <c r="J12" s="228"/>
      <c r="K12" s="228"/>
      <c r="L12" s="5"/>
      <c r="M12" s="5"/>
      <c r="N12" s="5"/>
      <c r="O12" s="5"/>
      <c r="P12" s="5"/>
      <c r="Q12" s="5"/>
      <c r="R12" s="5"/>
      <c r="S12" s="5"/>
      <c r="T12" s="5"/>
      <c r="U12" s="5"/>
      <c r="V12" s="5"/>
      <c r="W12" s="5"/>
    </row>
    <row r="13" spans="1:23" ht="22.8" x14ac:dyDescent="0.25">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5">
      <c r="A17" s="339" t="s">
        <v>1977</v>
      </c>
      <c r="B17" s="358" t="str">
        <f>'PR-RAS'!B6</f>
        <v>PRIHODI POSLOVANJA (šifre 61+62+63+64+65+66+67+68)</v>
      </c>
      <c r="C17" s="354"/>
      <c r="D17" s="354"/>
      <c r="E17" s="354"/>
      <c r="F17" s="355"/>
      <c r="G17" s="28" t="str">
        <f>'PR-RAS'!C6</f>
        <v>6</v>
      </c>
      <c r="H17" s="275">
        <f>'PR-RAS'!D6</f>
        <v>14253531.439999999</v>
      </c>
      <c r="I17" s="275">
        <f>'PR-RAS'!E6</f>
        <v>13774618.790000001</v>
      </c>
      <c r="J17" s="5"/>
      <c r="K17" s="5"/>
      <c r="L17" s="5"/>
      <c r="M17" s="5"/>
      <c r="N17" s="5"/>
      <c r="O17" s="5"/>
      <c r="P17" s="5"/>
      <c r="Q17" s="5"/>
      <c r="R17" s="5"/>
      <c r="S17" s="5"/>
      <c r="T17" s="5"/>
      <c r="U17" s="5"/>
      <c r="V17" s="5"/>
      <c r="W17" s="5"/>
    </row>
    <row r="18" spans="1:23" ht="12.75" customHeight="1" x14ac:dyDescent="0.25">
      <c r="A18" s="340"/>
      <c r="B18" s="347" t="str">
        <f>'PR-RAS'!B152</f>
        <v xml:space="preserve">RASHODI POSLOVANJA (šifre 31+32+34+35+36+37+38) </v>
      </c>
      <c r="C18" s="348"/>
      <c r="D18" s="348"/>
      <c r="E18" s="348"/>
      <c r="F18" s="349"/>
      <c r="G18" s="29" t="str">
        <f>'PR-RAS'!C152</f>
        <v>3</v>
      </c>
      <c r="H18" s="275">
        <f>'PR-RAS'!D152</f>
        <v>12919332.599999998</v>
      </c>
      <c r="I18" s="275">
        <f>'PR-RAS'!E152</f>
        <v>13919809.859999999</v>
      </c>
      <c r="J18" s="5"/>
      <c r="K18" s="5"/>
      <c r="L18" s="5"/>
      <c r="M18" s="5"/>
      <c r="N18" s="5"/>
      <c r="O18" s="5"/>
      <c r="P18" s="5"/>
      <c r="Q18" s="5"/>
      <c r="R18" s="5"/>
      <c r="S18" s="5"/>
      <c r="T18" s="5"/>
      <c r="U18" s="5"/>
      <c r="V18" s="5"/>
      <c r="W18" s="5"/>
    </row>
    <row r="19" spans="1:23" ht="12.75" customHeight="1" x14ac:dyDescent="0.25">
      <c r="A19" s="340"/>
      <c r="B19" s="347" t="str">
        <f>'PR-RAS'!B649</f>
        <v>Višak prihoda i primitaka raspoloživ u sljedećem razdoblju (šifre X005 + '9221-9222' - Y005 - '9222-9221')</v>
      </c>
      <c r="C19" s="348"/>
      <c r="D19" s="348"/>
      <c r="E19" s="348"/>
      <c r="F19" s="349"/>
      <c r="G19" s="29" t="str">
        <f>'PR-RAS'!C649</f>
        <v>X006</v>
      </c>
      <c r="H19" s="275">
        <f>'PR-RAS'!D649</f>
        <v>1883006.6800000009</v>
      </c>
      <c r="I19" s="275">
        <f>'PR-RAS'!E649</f>
        <v>1176419.3600000017</v>
      </c>
      <c r="J19" s="5"/>
      <c r="K19" s="5"/>
      <c r="L19" s="5"/>
      <c r="M19" s="5"/>
      <c r="N19" s="5"/>
      <c r="O19" s="5"/>
      <c r="P19" s="5"/>
      <c r="Q19" s="5"/>
      <c r="R19" s="5"/>
      <c r="S19" s="5"/>
      <c r="T19" s="5"/>
      <c r="U19" s="5"/>
      <c r="V19" s="5"/>
      <c r="W19" s="5"/>
    </row>
    <row r="20" spans="1:23" ht="12.75" customHeight="1" x14ac:dyDescent="0.25">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5">
      <c r="A22" s="339" t="s">
        <v>1980</v>
      </c>
      <c r="B22" s="358" t="str">
        <f>BILANCA!B7</f>
        <v>Nefinancijska imovina (šifre 01+02+03+04+05+06)</v>
      </c>
      <c r="C22" s="354"/>
      <c r="D22" s="354"/>
      <c r="E22" s="354"/>
      <c r="F22" s="355"/>
      <c r="G22" s="126" t="str">
        <f>BILANCA!C7</f>
        <v>B002</v>
      </c>
      <c r="H22" s="275">
        <f>BILANCA!D7</f>
        <v>5006938.8499999996</v>
      </c>
      <c r="I22" s="275">
        <f>BILANCA!E7</f>
        <v>5394527.2999999998</v>
      </c>
      <c r="J22" s="5"/>
      <c r="K22" s="5"/>
      <c r="L22" s="5"/>
      <c r="M22" s="5"/>
      <c r="N22" s="5"/>
      <c r="O22" s="5"/>
      <c r="P22" s="5"/>
      <c r="Q22" s="5"/>
      <c r="R22" s="5"/>
      <c r="S22" s="5"/>
      <c r="T22" s="5"/>
      <c r="U22" s="5"/>
      <c r="V22" s="5"/>
      <c r="W22" s="5"/>
    </row>
    <row r="23" spans="1:23" ht="12.75" customHeight="1" x14ac:dyDescent="0.25">
      <c r="A23" s="340"/>
      <c r="B23" s="347" t="str">
        <f>BILANCA!B69</f>
        <v>Financijska imovina (šifre 11+12+13+14+15+16+17+19)</v>
      </c>
      <c r="C23" s="348"/>
      <c r="D23" s="348"/>
      <c r="E23" s="348"/>
      <c r="F23" s="349"/>
      <c r="G23" s="127" t="str">
        <f>BILANCA!C69</f>
        <v>1</v>
      </c>
      <c r="H23" s="275">
        <f>BILANCA!D69</f>
        <v>3485806.17</v>
      </c>
      <c r="I23" s="275">
        <f>BILANCA!E69</f>
        <v>3219591.1399999997</v>
      </c>
      <c r="J23" s="5"/>
      <c r="K23" s="5"/>
      <c r="L23" s="5"/>
      <c r="M23" s="5"/>
      <c r="N23" s="5"/>
      <c r="O23" s="5"/>
      <c r="P23" s="5"/>
      <c r="Q23" s="5"/>
      <c r="R23" s="5"/>
      <c r="S23" s="5"/>
      <c r="T23" s="5"/>
      <c r="U23" s="5"/>
      <c r="V23" s="5"/>
      <c r="W23" s="5"/>
    </row>
    <row r="24" spans="1:23" ht="12.75" customHeight="1" x14ac:dyDescent="0.25">
      <c r="A24" s="340"/>
      <c r="B24" s="347" t="str">
        <f>BILANCA!B177</f>
        <v xml:space="preserve">Obveze (šifre 23+24+25+26+27+29) </v>
      </c>
      <c r="C24" s="348"/>
      <c r="D24" s="348"/>
      <c r="E24" s="348"/>
      <c r="F24" s="349"/>
      <c r="G24" s="127" t="str">
        <f>BILANCA!C177</f>
        <v>2</v>
      </c>
      <c r="H24" s="275">
        <f>BILANCA!D177</f>
        <v>1577224.32</v>
      </c>
      <c r="I24" s="275">
        <f>BILANCA!E177</f>
        <v>1667647.92</v>
      </c>
      <c r="J24" s="5"/>
      <c r="K24" s="5"/>
      <c r="L24" s="5"/>
      <c r="M24" s="5"/>
      <c r="N24" s="5"/>
      <c r="O24" s="5"/>
      <c r="P24" s="5"/>
      <c r="Q24" s="5"/>
      <c r="R24" s="5"/>
      <c r="S24" s="5"/>
      <c r="T24" s="5"/>
      <c r="U24" s="5"/>
      <c r="V24" s="5"/>
      <c r="W24" s="5"/>
    </row>
    <row r="25" spans="1:23" ht="12.75" customHeight="1" x14ac:dyDescent="0.25">
      <c r="A25" s="341"/>
      <c r="B25" s="350" t="str">
        <f>BILANCA!B251</f>
        <v>Vlastiti izvori (šifre 91 + 922 - 93 + 96 + 97)</v>
      </c>
      <c r="C25" s="351"/>
      <c r="D25" s="351"/>
      <c r="E25" s="351"/>
      <c r="F25" s="352"/>
      <c r="G25" s="128" t="str">
        <f>BILANCA!C251</f>
        <v>9</v>
      </c>
      <c r="H25" s="275">
        <f>BILANCA!D251</f>
        <v>6915520.7000000011</v>
      </c>
      <c r="I25" s="275">
        <f>BILANCA!E251</f>
        <v>6946470.5200000014</v>
      </c>
      <c r="J25" s="5"/>
      <c r="K25" s="5"/>
      <c r="L25" s="5"/>
      <c r="M25" s="5"/>
      <c r="N25" s="5"/>
      <c r="O25" s="5"/>
      <c r="P25" s="5"/>
      <c r="Q25" s="5"/>
      <c r="R25" s="5"/>
      <c r="S25" s="5"/>
      <c r="T25" s="5"/>
      <c r="U25" s="5"/>
      <c r="V25" s="5"/>
      <c r="W25" s="5"/>
    </row>
    <row r="26" spans="1:23" ht="48" x14ac:dyDescent="0.25">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5">
      <c r="A27" s="339" t="s">
        <v>1991</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40"/>
      <c r="B30" s="347" t="str">
        <f>'RAS-funkcijski'!B114</f>
        <v>Obrazovanje (šifre 091+092+093+094+095+096+097+098)</v>
      </c>
      <c r="C30" s="348"/>
      <c r="D30" s="348"/>
      <c r="E30" s="348"/>
      <c r="F30" s="349"/>
      <c r="G30" s="127" t="str">
        <f>'RAS-funkcijski'!C114</f>
        <v>09</v>
      </c>
      <c r="H30" s="275">
        <f>'RAS-funkcijski'!D114</f>
        <v>13289294.74</v>
      </c>
      <c r="I30" s="275">
        <f>'RAS-funkcijski'!E114</f>
        <v>14481558.279999999</v>
      </c>
      <c r="J30" s="5"/>
      <c r="K30" s="5"/>
      <c r="L30" s="5"/>
      <c r="M30" s="5"/>
      <c r="N30" s="5"/>
      <c r="O30" s="5"/>
      <c r="P30" s="5"/>
      <c r="Q30" s="5"/>
      <c r="R30" s="5"/>
      <c r="S30" s="5"/>
      <c r="T30" s="5"/>
      <c r="U30" s="5"/>
      <c r="V30" s="5"/>
      <c r="W30" s="5"/>
    </row>
    <row r="31" spans="1:23" ht="12.75" customHeight="1" x14ac:dyDescent="0.25">
      <c r="A31" s="341"/>
      <c r="B31" s="350" t="str">
        <f>'RAS-funkcijski'!B141</f>
        <v>Kontrolni zbroj (šifre 01+02+03+04+05+06+07+08+09+10)</v>
      </c>
      <c r="C31" s="351"/>
      <c r="D31" s="351"/>
      <c r="E31" s="351"/>
      <c r="F31" s="352"/>
      <c r="G31" s="128" t="str">
        <f>'RAS-funkcijski'!C141</f>
        <v>R1</v>
      </c>
      <c r="H31" s="275">
        <f>'RAS-funkcijski'!D141</f>
        <v>13289294.74</v>
      </c>
      <c r="I31" s="275">
        <f>'RAS-funkcijski'!E141</f>
        <v>14481558.279999999</v>
      </c>
      <c r="J31" s="5"/>
      <c r="K31" s="5"/>
      <c r="L31" s="5"/>
      <c r="M31" s="5"/>
      <c r="N31" s="5"/>
      <c r="O31" s="5"/>
      <c r="P31" s="5"/>
      <c r="Q31" s="5"/>
      <c r="R31" s="5"/>
      <c r="S31" s="5"/>
      <c r="T31" s="5"/>
      <c r="U31" s="5"/>
      <c r="V31" s="5"/>
      <c r="W31" s="5"/>
    </row>
    <row r="32" spans="1:23" ht="29.25" customHeight="1" x14ac:dyDescent="0.25">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5">
      <c r="A33" s="339" t="s">
        <v>1982</v>
      </c>
      <c r="B33" s="353" t="str">
        <f>'P-VRIO'!B5</f>
        <v>Promjene u vrijednosti i obujmu imovine (šifre 91511+91512)</v>
      </c>
      <c r="C33" s="354"/>
      <c r="D33" s="354"/>
      <c r="E33" s="354"/>
      <c r="F33" s="35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40"/>
      <c r="B34" s="356"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x14ac:dyDescent="0.25">
      <c r="A38" s="339" t="s">
        <v>1983</v>
      </c>
      <c r="B38" s="358" t="str">
        <f>OBVEZE!B5</f>
        <v>Stanje obveza 1. siječnja (=stanju obveza iz Izvještaja o obvezama na 31. prosinca prethodne godine)</v>
      </c>
      <c r="C38" s="354"/>
      <c r="D38" s="354"/>
      <c r="E38" s="354"/>
      <c r="F38" s="355"/>
      <c r="G38" s="126" t="str">
        <f>OBVEZE!C5</f>
        <v>V001</v>
      </c>
      <c r="H38" s="275">
        <f>OBVEZE!D5</f>
        <v>1577224.32</v>
      </c>
      <c r="I38" s="275" t="s">
        <v>1994</v>
      </c>
      <c r="J38" s="5"/>
      <c r="K38" s="5"/>
      <c r="L38" s="5"/>
      <c r="M38" s="5"/>
      <c r="N38" s="5"/>
      <c r="O38" s="5"/>
      <c r="P38" s="5"/>
      <c r="Q38" s="5"/>
      <c r="R38" s="5"/>
      <c r="S38" s="5"/>
      <c r="T38" s="5"/>
      <c r="U38" s="5"/>
      <c r="V38" s="5"/>
      <c r="W38" s="5"/>
    </row>
    <row r="39" spans="1:23" ht="12.75" customHeight="1" x14ac:dyDescent="0.25">
      <c r="A39" s="340"/>
      <c r="B39" s="347" t="str">
        <f>OBVEZE!B44</f>
        <v>Stanje obveza na kraju izvještajnog razdoblja (šifre V001+V002-V004) i (šifre V007+V009)</v>
      </c>
      <c r="C39" s="348"/>
      <c r="D39" s="348"/>
      <c r="E39" s="348"/>
      <c r="F39" s="349"/>
      <c r="G39" s="127" t="str">
        <f>OBVEZE!C44</f>
        <v>V006</v>
      </c>
      <c r="H39" s="275" t="s">
        <v>1994</v>
      </c>
      <c r="I39" s="275">
        <f>OBVEZE!D44</f>
        <v>1667647.92</v>
      </c>
      <c r="J39" s="5"/>
      <c r="K39" s="5"/>
      <c r="L39" s="5"/>
      <c r="M39" s="5"/>
      <c r="N39" s="5"/>
      <c r="O39" s="5"/>
      <c r="P39" s="5"/>
      <c r="Q39" s="5"/>
      <c r="R39" s="5"/>
      <c r="S39" s="5"/>
      <c r="T39" s="5"/>
      <c r="U39" s="5"/>
      <c r="V39" s="5"/>
      <c r="W39" s="5"/>
    </row>
    <row r="40" spans="1:23" ht="12.75" customHeight="1" x14ac:dyDescent="0.25">
      <c r="A40" s="340"/>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1667647.92</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2" zoomScale="120" zoomScaleNormal="120" workbookViewId="0">
      <selection activeCell="E661" sqref="E66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68" t="s">
        <v>6</v>
      </c>
      <c r="B2" s="369"/>
      <c r="C2" s="369"/>
      <c r="D2" s="369"/>
      <c r="E2" s="369"/>
      <c r="F2" s="369"/>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0" t="s">
        <v>14</v>
      </c>
      <c r="B5" s="371"/>
      <c r="C5" s="166"/>
      <c r="D5" s="52"/>
      <c r="E5" s="52"/>
      <c r="F5" s="44"/>
    </row>
    <row r="6" spans="1:24" ht="12.75" customHeight="1" x14ac:dyDescent="0.25">
      <c r="A6" s="63">
        <v>6</v>
      </c>
      <c r="B6" s="220" t="s">
        <v>15</v>
      </c>
      <c r="C6" s="247" t="s">
        <v>16</v>
      </c>
      <c r="D6" s="60">
        <f>D7+D43+D49+D82+D106+D125+D134+D140</f>
        <v>14253531.439999999</v>
      </c>
      <c r="E6" s="60">
        <f>E7+E43+E49+E82+E106+E125+E134+E140</f>
        <v>13774618.790000001</v>
      </c>
      <c r="F6" s="45">
        <f t="shared" ref="F6:F132" si="0">IF(D6&lt;&gt;0,IF(E6/D6&gt;=100,"&gt;&gt;100",E6/D6*100),"-")</f>
        <v>96.640042139620107</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3015350.48</v>
      </c>
      <c r="E49" s="60">
        <f>E50+E53+E58+E61+E64+E68+E71+E74+E77</f>
        <v>2138587.5900000003</v>
      </c>
      <c r="F49" s="45">
        <f t="shared" si="0"/>
        <v>70.923350508827099</v>
      </c>
    </row>
    <row r="50" spans="1:6" ht="12.75" customHeight="1" x14ac:dyDescent="0.25">
      <c r="A50" s="63">
        <v>631</v>
      </c>
      <c r="B50" s="65" t="s">
        <v>103</v>
      </c>
      <c r="C50" s="247" t="s">
        <v>104</v>
      </c>
      <c r="D50" s="60">
        <f t="shared" ref="D50:E50" si="7">D51+D52</f>
        <v>34362.54</v>
      </c>
      <c r="E50" s="60">
        <f t="shared" si="7"/>
        <v>50016.09</v>
      </c>
      <c r="F50" s="45">
        <f t="shared" si="0"/>
        <v>145.55411212325978</v>
      </c>
    </row>
    <row r="51" spans="1:6" ht="12.75" customHeight="1" x14ac:dyDescent="0.25">
      <c r="A51" s="63">
        <v>6311</v>
      </c>
      <c r="B51" s="65" t="s">
        <v>105</v>
      </c>
      <c r="C51" s="247" t="s">
        <v>106</v>
      </c>
      <c r="D51" s="194">
        <v>34362.54</v>
      </c>
      <c r="E51" s="194">
        <v>50016.09</v>
      </c>
      <c r="F51" s="45">
        <f t="shared" si="0"/>
        <v>145.55411212325978</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2112843.88</v>
      </c>
      <c r="E53" s="60">
        <f t="shared" si="8"/>
        <v>1234182.8500000001</v>
      </c>
      <c r="F53" s="45">
        <f t="shared" si="0"/>
        <v>58.413348079461514</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2112843.88</v>
      </c>
      <c r="E56" s="194">
        <v>1234182.8500000001</v>
      </c>
      <c r="F56" s="45">
        <f t="shared" si="0"/>
        <v>58.413348079461514</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c r="E67" s="192">
        <v>0</v>
      </c>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868144.06</v>
      </c>
      <c r="E77" s="60">
        <f t="shared" si="14"/>
        <v>854388.65</v>
      </c>
      <c r="F77" s="45">
        <f t="shared" si="0"/>
        <v>98.41553831515013</v>
      </c>
    </row>
    <row r="78" spans="1:6" ht="12.75" customHeight="1" x14ac:dyDescent="0.25">
      <c r="A78" s="63">
        <v>6391</v>
      </c>
      <c r="B78" s="64" t="s">
        <v>159</v>
      </c>
      <c r="C78" s="247" t="s">
        <v>160</v>
      </c>
      <c r="D78" s="194">
        <v>500181.31</v>
      </c>
      <c r="E78" s="194">
        <v>406709.61</v>
      </c>
      <c r="F78" s="45">
        <f t="shared" si="0"/>
        <v>81.312436484282074</v>
      </c>
    </row>
    <row r="79" spans="1:6" ht="12.75" customHeight="1" x14ac:dyDescent="0.25">
      <c r="A79" s="63">
        <v>6392</v>
      </c>
      <c r="B79" s="64" t="s">
        <v>161</v>
      </c>
      <c r="C79" s="247" t="s">
        <v>162</v>
      </c>
      <c r="D79" s="194">
        <v>0</v>
      </c>
      <c r="E79" s="194">
        <v>200000</v>
      </c>
      <c r="F79" s="45" t="str">
        <f t="shared" si="0"/>
        <v>-</v>
      </c>
    </row>
    <row r="80" spans="1:6" ht="22.8" x14ac:dyDescent="0.25">
      <c r="A80" s="63">
        <v>6393</v>
      </c>
      <c r="B80" s="64" t="s">
        <v>163</v>
      </c>
      <c r="C80" s="247" t="s">
        <v>164</v>
      </c>
      <c r="D80" s="194">
        <v>367962.75</v>
      </c>
      <c r="E80" s="194">
        <v>241720.54</v>
      </c>
      <c r="F80" s="45">
        <f t="shared" si="0"/>
        <v>65.691578835085892</v>
      </c>
    </row>
    <row r="81" spans="1:6" ht="22.8" x14ac:dyDescent="0.25">
      <c r="A81" s="63">
        <v>6394</v>
      </c>
      <c r="B81" s="64" t="s">
        <v>165</v>
      </c>
      <c r="C81" s="247" t="s">
        <v>166</v>
      </c>
      <c r="D81" s="194">
        <v>0</v>
      </c>
      <c r="E81" s="194">
        <v>5958.5</v>
      </c>
      <c r="F81" s="45" t="str">
        <f t="shared" si="0"/>
        <v>-</v>
      </c>
    </row>
    <row r="82" spans="1:6" ht="12.75" customHeight="1" x14ac:dyDescent="0.25">
      <c r="A82" s="63">
        <v>64</v>
      </c>
      <c r="B82" s="64" t="s">
        <v>167</v>
      </c>
      <c r="C82" s="247" t="s">
        <v>168</v>
      </c>
      <c r="D82" s="60">
        <f t="shared" ref="D82:E82" si="15">D83+D91+D98</f>
        <v>35386.28</v>
      </c>
      <c r="E82" s="60">
        <f t="shared" si="15"/>
        <v>9680.6200000000008</v>
      </c>
      <c r="F82" s="45">
        <f t="shared" si="0"/>
        <v>27.35698694522284</v>
      </c>
    </row>
    <row r="83" spans="1:6" ht="12.75" customHeight="1" x14ac:dyDescent="0.25">
      <c r="A83" s="63">
        <v>641</v>
      </c>
      <c r="B83" s="64" t="s">
        <v>169</v>
      </c>
      <c r="C83" s="247" t="s">
        <v>170</v>
      </c>
      <c r="D83" s="60">
        <f t="shared" ref="D83:E83" si="16">SUM(D84:D90)</f>
        <v>35386.28</v>
      </c>
      <c r="E83" s="60">
        <f t="shared" si="16"/>
        <v>680.62</v>
      </c>
      <c r="F83" s="45">
        <f t="shared" si="0"/>
        <v>1.9234008208831219</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276.22000000000003</v>
      </c>
      <c r="E86" s="194">
        <v>0</v>
      </c>
      <c r="F86" s="45">
        <f t="shared" si="0"/>
        <v>0</v>
      </c>
    </row>
    <row r="87" spans="1:6" ht="12.75" customHeight="1" x14ac:dyDescent="0.25">
      <c r="A87" s="63">
        <v>6415</v>
      </c>
      <c r="B87" s="64" t="s">
        <v>177</v>
      </c>
      <c r="C87" s="247" t="s">
        <v>178</v>
      </c>
      <c r="D87" s="194">
        <v>35091.67</v>
      </c>
      <c r="E87" s="194">
        <v>654.52</v>
      </c>
      <c r="F87" s="45">
        <f t="shared" si="0"/>
        <v>1.865171990959678</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18.39</v>
      </c>
      <c r="E90" s="194">
        <v>26.1</v>
      </c>
      <c r="F90" s="45">
        <f t="shared" si="0"/>
        <v>141.92495921696576</v>
      </c>
    </row>
    <row r="91" spans="1:6" ht="12.75" customHeight="1" x14ac:dyDescent="0.25">
      <c r="A91" s="63">
        <v>642</v>
      </c>
      <c r="B91" s="64" t="s">
        <v>185</v>
      </c>
      <c r="C91" s="247" t="s">
        <v>186</v>
      </c>
      <c r="D91" s="60">
        <f t="shared" ref="D91:E91" si="17">SUM(D92:D97)</f>
        <v>0</v>
      </c>
      <c r="E91" s="60">
        <f t="shared" si="17"/>
        <v>9000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9000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2.8" x14ac:dyDescent="0.25">
      <c r="A106" s="63">
        <v>65</v>
      </c>
      <c r="B106" s="220" t="s">
        <v>215</v>
      </c>
      <c r="C106" s="247" t="s">
        <v>216</v>
      </c>
      <c r="D106" s="60">
        <f>D107+D112+D120+D124</f>
        <v>777338.86</v>
      </c>
      <c r="E106" s="60">
        <f>E107+E112+E120+E124</f>
        <v>774738.31</v>
      </c>
      <c r="F106" s="45">
        <f t="shared" si="0"/>
        <v>99.665454779914143</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777338.86</v>
      </c>
      <c r="E112" s="60">
        <f t="shared" si="20"/>
        <v>774738.31</v>
      </c>
      <c r="F112" s="45">
        <f t="shared" si="0"/>
        <v>99.665454779914143</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777338.86</v>
      </c>
      <c r="E117" s="194">
        <v>774738.31</v>
      </c>
      <c r="F117" s="45">
        <f t="shared" si="0"/>
        <v>99.665454779914143</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3527929.32</v>
      </c>
      <c r="E125" s="60">
        <f t="shared" si="22"/>
        <v>3552938.6000000006</v>
      </c>
      <c r="F125" s="45">
        <f t="shared" si="0"/>
        <v>100.70889402058658</v>
      </c>
    </row>
    <row r="126" spans="1:6" ht="12.75" customHeight="1" x14ac:dyDescent="0.25">
      <c r="A126" s="63">
        <v>661</v>
      </c>
      <c r="B126" s="65" t="s">
        <v>255</v>
      </c>
      <c r="C126" s="247" t="s">
        <v>256</v>
      </c>
      <c r="D126" s="60">
        <f t="shared" ref="D126:E126" si="23">SUM(D127:D128)</f>
        <v>3513029.32</v>
      </c>
      <c r="E126" s="60">
        <f t="shared" si="23"/>
        <v>3551173.1500000004</v>
      </c>
      <c r="F126" s="45">
        <f t="shared" si="0"/>
        <v>101.08578171502425</v>
      </c>
    </row>
    <row r="127" spans="1:6" ht="12.75" customHeight="1" x14ac:dyDescent="0.25">
      <c r="A127" s="63">
        <v>6614</v>
      </c>
      <c r="B127" s="65" t="s">
        <v>257</v>
      </c>
      <c r="C127" s="247" t="s">
        <v>258</v>
      </c>
      <c r="D127" s="194">
        <v>96392.92</v>
      </c>
      <c r="E127" s="194">
        <v>122308.97</v>
      </c>
      <c r="F127" s="45">
        <f t="shared" si="0"/>
        <v>126.88584389807882</v>
      </c>
    </row>
    <row r="128" spans="1:6" ht="12.75" customHeight="1" x14ac:dyDescent="0.25">
      <c r="A128" s="63">
        <v>6615</v>
      </c>
      <c r="B128" s="65" t="s">
        <v>259</v>
      </c>
      <c r="C128" s="247" t="s">
        <v>260</v>
      </c>
      <c r="D128" s="194">
        <v>3416636.4</v>
      </c>
      <c r="E128" s="194">
        <v>3428864.18</v>
      </c>
      <c r="F128" s="45">
        <f t="shared" si="0"/>
        <v>100.35788941427893</v>
      </c>
    </row>
    <row r="129" spans="1:6" ht="22.8" x14ac:dyDescent="0.25">
      <c r="A129" s="63">
        <v>663</v>
      </c>
      <c r="B129" s="182" t="s">
        <v>261</v>
      </c>
      <c r="C129" s="247" t="s">
        <v>262</v>
      </c>
      <c r="D129" s="60">
        <f t="shared" ref="D129:E129" si="24">SUM(D130:D133)</f>
        <v>14900</v>
      </c>
      <c r="E129" s="60">
        <f t="shared" si="24"/>
        <v>1765.45</v>
      </c>
      <c r="F129" s="45">
        <f t="shared" si="0"/>
        <v>11.848657718120807</v>
      </c>
    </row>
    <row r="130" spans="1:6" ht="12.75" customHeight="1" x14ac:dyDescent="0.25">
      <c r="A130" s="63">
        <v>6631</v>
      </c>
      <c r="B130" s="65" t="s">
        <v>263</v>
      </c>
      <c r="C130" s="247" t="s">
        <v>264</v>
      </c>
      <c r="D130" s="194">
        <v>14900</v>
      </c>
      <c r="E130" s="194">
        <v>1765.45</v>
      </c>
      <c r="F130" s="45">
        <f t="shared" si="0"/>
        <v>11.848657718120807</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6894699.8799999999</v>
      </c>
      <c r="E134" s="60">
        <f t="shared" si="25"/>
        <v>7296125.7599999998</v>
      </c>
      <c r="F134" s="45">
        <f t="shared" ref="F134:F229" si="26">IF(D134&lt;&gt;0,IF(E134/D134&gt;=100,"&gt;&gt;100",E134/D134*100),"-")</f>
        <v>105.82223863237974</v>
      </c>
    </row>
    <row r="135" spans="1:6" ht="22.8" x14ac:dyDescent="0.25">
      <c r="A135" s="63">
        <v>671</v>
      </c>
      <c r="B135" s="182" t="s">
        <v>273</v>
      </c>
      <c r="C135" s="247" t="s">
        <v>274</v>
      </c>
      <c r="D135" s="60">
        <f t="shared" ref="D135:E135" si="27">SUM(D136:D138)</f>
        <v>6894699.8799999999</v>
      </c>
      <c r="E135" s="60">
        <f t="shared" si="27"/>
        <v>7296125.7599999998</v>
      </c>
      <c r="F135" s="45">
        <f t="shared" si="26"/>
        <v>105.82223863237974</v>
      </c>
    </row>
    <row r="136" spans="1:6" ht="12.75" customHeight="1" x14ac:dyDescent="0.25">
      <c r="A136" s="63">
        <v>6711</v>
      </c>
      <c r="B136" s="65" t="s">
        <v>275</v>
      </c>
      <c r="C136" s="247" t="s">
        <v>276</v>
      </c>
      <c r="D136" s="194">
        <v>6894699.8799999999</v>
      </c>
      <c r="E136" s="194">
        <v>7296125.7599999998</v>
      </c>
      <c r="F136" s="45">
        <f t="shared" si="26"/>
        <v>105.82223863237974</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2826.62</v>
      </c>
      <c r="E140" s="60">
        <f t="shared" si="28"/>
        <v>2547.91</v>
      </c>
      <c r="F140" s="45">
        <f t="shared" si="26"/>
        <v>90.139813628998581</v>
      </c>
    </row>
    <row r="141" spans="1:6" ht="12.75" customHeight="1" x14ac:dyDescent="0.25">
      <c r="A141" s="63">
        <v>681</v>
      </c>
      <c r="B141" s="65" t="s">
        <v>285</v>
      </c>
      <c r="C141" s="247" t="s">
        <v>286</v>
      </c>
      <c r="D141" s="60">
        <f t="shared" ref="D141:E141" si="29">SUM(D142:D150)</f>
        <v>273.75</v>
      </c>
      <c r="E141" s="60">
        <f t="shared" si="29"/>
        <v>0</v>
      </c>
      <c r="F141" s="45">
        <f t="shared" si="26"/>
        <v>0</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273.75</v>
      </c>
      <c r="E150" s="194">
        <v>0</v>
      </c>
      <c r="F150" s="45">
        <f t="shared" si="26"/>
        <v>0</v>
      </c>
    </row>
    <row r="151" spans="1:6" ht="12.75" customHeight="1" x14ac:dyDescent="0.25">
      <c r="A151" s="63">
        <v>683</v>
      </c>
      <c r="B151" s="64" t="s">
        <v>305</v>
      </c>
      <c r="C151" s="247" t="s">
        <v>306</v>
      </c>
      <c r="D151" s="194">
        <v>2552.87</v>
      </c>
      <c r="E151" s="194">
        <v>2547.91</v>
      </c>
      <c r="F151" s="45">
        <f t="shared" si="26"/>
        <v>99.805708868841734</v>
      </c>
    </row>
    <row r="152" spans="1:6" ht="12.75" customHeight="1" x14ac:dyDescent="0.25">
      <c r="A152" s="63">
        <v>3</v>
      </c>
      <c r="B152" s="64" t="s">
        <v>307</v>
      </c>
      <c r="C152" s="247" t="s">
        <v>13</v>
      </c>
      <c r="D152" s="60">
        <f>D153+D164+D202+D221+D230+D262+D273</f>
        <v>12919332.599999998</v>
      </c>
      <c r="E152" s="60">
        <f>E153+E164+E202+E221+E230+E262+E273</f>
        <v>13919809.859999999</v>
      </c>
      <c r="F152" s="45">
        <f t="shared" si="26"/>
        <v>107.7440320717496</v>
      </c>
    </row>
    <row r="153" spans="1:6" ht="12.75" customHeight="1" x14ac:dyDescent="0.25">
      <c r="A153" s="63">
        <v>31</v>
      </c>
      <c r="B153" s="64" t="s">
        <v>308</v>
      </c>
      <c r="C153" s="247" t="s">
        <v>309</v>
      </c>
      <c r="D153" s="60">
        <f t="shared" ref="D153:E153" si="30">D154+D159+D160</f>
        <v>7985389.4100000001</v>
      </c>
      <c r="E153" s="60">
        <f t="shared" si="30"/>
        <v>9461630.2200000007</v>
      </c>
      <c r="F153" s="45">
        <f t="shared" si="26"/>
        <v>118.48677295751318</v>
      </c>
    </row>
    <row r="154" spans="1:6" ht="12.75" customHeight="1" x14ac:dyDescent="0.25">
      <c r="A154" s="63">
        <v>311</v>
      </c>
      <c r="B154" s="64" t="s">
        <v>310</v>
      </c>
      <c r="C154" s="247" t="s">
        <v>311</v>
      </c>
      <c r="D154" s="60">
        <f t="shared" ref="D154:E154" si="31">SUM(D155:D158)</f>
        <v>6465463.5899999999</v>
      </c>
      <c r="E154" s="60">
        <f t="shared" si="31"/>
        <v>7726551.1600000011</v>
      </c>
      <c r="F154" s="45">
        <f t="shared" si="26"/>
        <v>119.5049829365755</v>
      </c>
    </row>
    <row r="155" spans="1:6" ht="12.75" customHeight="1" x14ac:dyDescent="0.25">
      <c r="A155" s="63">
        <v>3111</v>
      </c>
      <c r="B155" s="64" t="s">
        <v>312</v>
      </c>
      <c r="C155" s="247" t="s">
        <v>313</v>
      </c>
      <c r="D155" s="194">
        <v>6461258.1699999999</v>
      </c>
      <c r="E155" s="194">
        <v>7721122.6100000003</v>
      </c>
      <c r="F155" s="45">
        <f t="shared" si="26"/>
        <v>119.49874787312515</v>
      </c>
    </row>
    <row r="156" spans="1:6" ht="12.75" customHeight="1" x14ac:dyDescent="0.25">
      <c r="A156" s="63">
        <v>3112</v>
      </c>
      <c r="B156" s="64" t="s">
        <v>314</v>
      </c>
      <c r="C156" s="247" t="s">
        <v>315</v>
      </c>
      <c r="D156" s="194">
        <v>0</v>
      </c>
      <c r="E156" s="194">
        <v>1323.48</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4205.42</v>
      </c>
      <c r="E158" s="194">
        <v>4105.07</v>
      </c>
      <c r="F158" s="45">
        <f t="shared" si="26"/>
        <v>97.613793628222624</v>
      </c>
    </row>
    <row r="159" spans="1:6" ht="12.75" customHeight="1" x14ac:dyDescent="0.25">
      <c r="A159" s="63">
        <v>312</v>
      </c>
      <c r="B159" s="65" t="s">
        <v>320</v>
      </c>
      <c r="C159" s="247" t="s">
        <v>321</v>
      </c>
      <c r="D159" s="194">
        <v>459030.42</v>
      </c>
      <c r="E159" s="194">
        <v>457835.33</v>
      </c>
      <c r="F159" s="45">
        <f t="shared" si="26"/>
        <v>99.739649062909606</v>
      </c>
    </row>
    <row r="160" spans="1:6" ht="12.75" customHeight="1" x14ac:dyDescent="0.25">
      <c r="A160" s="63">
        <v>313</v>
      </c>
      <c r="B160" s="65" t="s">
        <v>322</v>
      </c>
      <c r="C160" s="247" t="s">
        <v>323</v>
      </c>
      <c r="D160" s="60">
        <f t="shared" ref="D160:E160" si="32">SUM(D161:D163)</f>
        <v>1060895.4000000001</v>
      </c>
      <c r="E160" s="60">
        <f t="shared" si="32"/>
        <v>1277243.7300000002</v>
      </c>
      <c r="F160" s="45">
        <f t="shared" si="26"/>
        <v>120.3929935034123</v>
      </c>
    </row>
    <row r="161" spans="1:6" ht="12.75" customHeight="1" x14ac:dyDescent="0.25">
      <c r="A161" s="63">
        <v>3131</v>
      </c>
      <c r="B161" s="65" t="s">
        <v>324</v>
      </c>
      <c r="C161" s="247" t="s">
        <v>325</v>
      </c>
      <c r="D161" s="194">
        <v>23552.59</v>
      </c>
      <c r="E161" s="194">
        <v>27967.040000000001</v>
      </c>
      <c r="F161" s="45">
        <f t="shared" si="26"/>
        <v>118.7429492892289</v>
      </c>
    </row>
    <row r="162" spans="1:6" ht="12.75" customHeight="1" x14ac:dyDescent="0.25">
      <c r="A162" s="63">
        <v>3132</v>
      </c>
      <c r="B162" s="65" t="s">
        <v>326</v>
      </c>
      <c r="C162" s="247" t="s">
        <v>327</v>
      </c>
      <c r="D162" s="194">
        <v>1037300.56</v>
      </c>
      <c r="E162" s="194">
        <v>1249251.0900000001</v>
      </c>
      <c r="F162" s="45">
        <f t="shared" si="26"/>
        <v>120.43289458939461</v>
      </c>
    </row>
    <row r="163" spans="1:6" ht="12.75" customHeight="1" x14ac:dyDescent="0.25">
      <c r="A163" s="63">
        <v>3133</v>
      </c>
      <c r="B163" s="64" t="s">
        <v>328</v>
      </c>
      <c r="C163" s="247" t="s">
        <v>329</v>
      </c>
      <c r="D163" s="194">
        <v>42.25</v>
      </c>
      <c r="E163" s="194">
        <v>25.6</v>
      </c>
      <c r="F163" s="45">
        <f t="shared" si="26"/>
        <v>60.591715976331365</v>
      </c>
    </row>
    <row r="164" spans="1:6" ht="12.75" customHeight="1" x14ac:dyDescent="0.25">
      <c r="A164" s="70">
        <v>32</v>
      </c>
      <c r="B164" s="65" t="s">
        <v>330</v>
      </c>
      <c r="C164" s="247" t="s">
        <v>331</v>
      </c>
      <c r="D164" s="60">
        <f>D165+D170+D178+D188+D189+D194</f>
        <v>4869117.8199999984</v>
      </c>
      <c r="E164" s="60">
        <f>E165+E170+E178+E188+E189+E194</f>
        <v>4361295.99</v>
      </c>
      <c r="F164" s="45">
        <f t="shared" si="26"/>
        <v>89.57055777303006</v>
      </c>
    </row>
    <row r="165" spans="1:6" ht="12.75" customHeight="1" x14ac:dyDescent="0.25">
      <c r="A165" s="63">
        <v>321</v>
      </c>
      <c r="B165" s="64" t="s">
        <v>332</v>
      </c>
      <c r="C165" s="247" t="s">
        <v>333</v>
      </c>
      <c r="D165" s="60">
        <f t="shared" ref="D165:E165" si="33">SUM(D166:D169)</f>
        <v>799112.48</v>
      </c>
      <c r="E165" s="60">
        <f t="shared" si="33"/>
        <v>794424.76</v>
      </c>
      <c r="F165" s="45">
        <f t="shared" si="26"/>
        <v>99.413384208440846</v>
      </c>
    </row>
    <row r="166" spans="1:6" ht="12.75" customHeight="1" x14ac:dyDescent="0.25">
      <c r="A166" s="63">
        <v>3211</v>
      </c>
      <c r="B166" s="64" t="s">
        <v>334</v>
      </c>
      <c r="C166" s="247" t="s">
        <v>335</v>
      </c>
      <c r="D166" s="194">
        <v>507768.88</v>
      </c>
      <c r="E166" s="194">
        <v>456077.07</v>
      </c>
      <c r="F166" s="45">
        <f t="shared" si="26"/>
        <v>89.819815267134913</v>
      </c>
    </row>
    <row r="167" spans="1:6" ht="12.75" customHeight="1" x14ac:dyDescent="0.25">
      <c r="A167" s="63">
        <v>3212</v>
      </c>
      <c r="B167" s="64" t="s">
        <v>336</v>
      </c>
      <c r="C167" s="247" t="s">
        <v>337</v>
      </c>
      <c r="D167" s="194">
        <v>143097.88</v>
      </c>
      <c r="E167" s="194">
        <v>151592.56</v>
      </c>
      <c r="F167" s="45">
        <f t="shared" si="26"/>
        <v>105.93627243114992</v>
      </c>
    </row>
    <row r="168" spans="1:6" ht="12.75" customHeight="1" x14ac:dyDescent="0.25">
      <c r="A168" s="63">
        <v>3213</v>
      </c>
      <c r="B168" s="64" t="s">
        <v>338</v>
      </c>
      <c r="C168" s="247" t="s">
        <v>339</v>
      </c>
      <c r="D168" s="194">
        <v>140473.4</v>
      </c>
      <c r="E168" s="194">
        <v>179995.65</v>
      </c>
      <c r="F168" s="45">
        <f t="shared" si="26"/>
        <v>128.13504193676525</v>
      </c>
    </row>
    <row r="169" spans="1:6" ht="12.75" customHeight="1" x14ac:dyDescent="0.25">
      <c r="A169" s="63">
        <v>3214</v>
      </c>
      <c r="B169" s="64" t="s">
        <v>340</v>
      </c>
      <c r="C169" s="247" t="s">
        <v>341</v>
      </c>
      <c r="D169" s="194">
        <v>7772.32</v>
      </c>
      <c r="E169" s="194">
        <v>6759.48</v>
      </c>
      <c r="F169" s="45">
        <f t="shared" si="26"/>
        <v>86.968627128064725</v>
      </c>
    </row>
    <row r="170" spans="1:6" ht="12.75" customHeight="1" x14ac:dyDescent="0.25">
      <c r="A170" s="63">
        <v>322</v>
      </c>
      <c r="B170" s="64" t="s">
        <v>342</v>
      </c>
      <c r="C170" s="247" t="s">
        <v>343</v>
      </c>
      <c r="D170" s="60">
        <f t="shared" ref="D170:E170" si="34">SUM(D171:D177)</f>
        <v>363785.42</v>
      </c>
      <c r="E170" s="60">
        <f t="shared" si="34"/>
        <v>403082.37999999995</v>
      </c>
      <c r="F170" s="45">
        <f t="shared" si="26"/>
        <v>110.80223610940756</v>
      </c>
    </row>
    <row r="171" spans="1:6" ht="12.75" customHeight="1" x14ac:dyDescent="0.25">
      <c r="A171" s="63">
        <v>3221</v>
      </c>
      <c r="B171" s="64" t="s">
        <v>344</v>
      </c>
      <c r="C171" s="247" t="s">
        <v>345</v>
      </c>
      <c r="D171" s="194">
        <v>97833.85</v>
      </c>
      <c r="E171" s="194">
        <v>116000.13</v>
      </c>
      <c r="F171" s="45">
        <f t="shared" si="26"/>
        <v>118.56850159735102</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144048.51999999999</v>
      </c>
      <c r="E173" s="194">
        <v>194974.73</v>
      </c>
      <c r="F173" s="45">
        <f t="shared" si="26"/>
        <v>135.3535114418392</v>
      </c>
    </row>
    <row r="174" spans="1:6" ht="12.75" customHeight="1" x14ac:dyDescent="0.25">
      <c r="A174" s="63">
        <v>3224</v>
      </c>
      <c r="B174" s="65" t="s">
        <v>350</v>
      </c>
      <c r="C174" s="247" t="s">
        <v>351</v>
      </c>
      <c r="D174" s="194">
        <v>114119.03999999999</v>
      </c>
      <c r="E174" s="194">
        <v>66306.179999999993</v>
      </c>
      <c r="F174" s="45">
        <f t="shared" si="26"/>
        <v>58.102644396587976</v>
      </c>
    </row>
    <row r="175" spans="1:6" ht="12.75" customHeight="1" x14ac:dyDescent="0.25">
      <c r="A175" s="63">
        <v>3225</v>
      </c>
      <c r="B175" s="65" t="s">
        <v>352</v>
      </c>
      <c r="C175" s="247" t="s">
        <v>353</v>
      </c>
      <c r="D175" s="194">
        <v>1756.17</v>
      </c>
      <c r="E175" s="194">
        <v>9664.61</v>
      </c>
      <c r="F175" s="45">
        <f t="shared" si="26"/>
        <v>550.32314639243361</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6027.84</v>
      </c>
      <c r="E177" s="194">
        <v>16136.73</v>
      </c>
      <c r="F177" s="45">
        <f t="shared" si="26"/>
        <v>267.70335642618249</v>
      </c>
    </row>
    <row r="178" spans="1:6" ht="12.75" customHeight="1" x14ac:dyDescent="0.25">
      <c r="A178" s="63">
        <v>323</v>
      </c>
      <c r="B178" s="65" t="s">
        <v>358</v>
      </c>
      <c r="C178" s="247" t="s">
        <v>359</v>
      </c>
      <c r="D178" s="60">
        <f t="shared" ref="D178:E178" si="35">SUM(D179:D187)</f>
        <v>3051744.1399999997</v>
      </c>
      <c r="E178" s="60">
        <f t="shared" si="35"/>
        <v>2313237.2399999998</v>
      </c>
      <c r="F178" s="45">
        <f t="shared" si="26"/>
        <v>75.800497482072657</v>
      </c>
    </row>
    <row r="179" spans="1:6" ht="12.75" customHeight="1" x14ac:dyDescent="0.25">
      <c r="A179" s="63">
        <v>3231</v>
      </c>
      <c r="B179" s="65" t="s">
        <v>360</v>
      </c>
      <c r="C179" s="247" t="s">
        <v>361</v>
      </c>
      <c r="D179" s="194">
        <v>28375.95</v>
      </c>
      <c r="E179" s="194">
        <v>23903.45</v>
      </c>
      <c r="F179" s="45">
        <f t="shared" si="26"/>
        <v>84.238413163259736</v>
      </c>
    </row>
    <row r="180" spans="1:6" ht="12.75" customHeight="1" x14ac:dyDescent="0.25">
      <c r="A180" s="63">
        <v>3232</v>
      </c>
      <c r="B180" s="65" t="s">
        <v>362</v>
      </c>
      <c r="C180" s="247" t="s">
        <v>363</v>
      </c>
      <c r="D180" s="194">
        <v>107166.9</v>
      </c>
      <c r="E180" s="194">
        <v>123074.35</v>
      </c>
      <c r="F180" s="45">
        <f t="shared" si="26"/>
        <v>114.84362242446129</v>
      </c>
    </row>
    <row r="181" spans="1:6" ht="12.75" customHeight="1" x14ac:dyDescent="0.25">
      <c r="A181" s="63">
        <v>3233</v>
      </c>
      <c r="B181" s="65" t="s">
        <v>364</v>
      </c>
      <c r="C181" s="247" t="s">
        <v>365</v>
      </c>
      <c r="D181" s="194">
        <v>57768.68</v>
      </c>
      <c r="E181" s="194">
        <v>65652.62</v>
      </c>
      <c r="F181" s="45">
        <f t="shared" si="26"/>
        <v>113.64742971450966</v>
      </c>
    </row>
    <row r="182" spans="1:6" ht="12.75" customHeight="1" x14ac:dyDescent="0.25">
      <c r="A182" s="63">
        <v>3234</v>
      </c>
      <c r="B182" s="65" t="s">
        <v>366</v>
      </c>
      <c r="C182" s="247" t="s">
        <v>367</v>
      </c>
      <c r="D182" s="194">
        <v>68200.600000000006</v>
      </c>
      <c r="E182" s="194">
        <v>37915.269999999997</v>
      </c>
      <c r="F182" s="45">
        <f t="shared" si="26"/>
        <v>55.593748442095801</v>
      </c>
    </row>
    <row r="183" spans="1:6" ht="12.75" customHeight="1" x14ac:dyDescent="0.25">
      <c r="A183" s="63">
        <v>3235</v>
      </c>
      <c r="B183" s="64" t="s">
        <v>368</v>
      </c>
      <c r="C183" s="247" t="s">
        <v>369</v>
      </c>
      <c r="D183" s="194">
        <v>213717.05</v>
      </c>
      <c r="E183" s="194">
        <v>198706.73</v>
      </c>
      <c r="F183" s="45">
        <f t="shared" si="26"/>
        <v>92.976545390271866</v>
      </c>
    </row>
    <row r="184" spans="1:6" ht="12.75" customHeight="1" x14ac:dyDescent="0.25">
      <c r="A184" s="63">
        <v>3236</v>
      </c>
      <c r="B184" s="64" t="s">
        <v>370</v>
      </c>
      <c r="C184" s="247" t="s">
        <v>371</v>
      </c>
      <c r="D184" s="194">
        <v>19284.099999999999</v>
      </c>
      <c r="E184" s="194">
        <v>15218.1</v>
      </c>
      <c r="F184" s="45">
        <f t="shared" si="26"/>
        <v>78.915272167225865</v>
      </c>
    </row>
    <row r="185" spans="1:6" ht="12.75" customHeight="1" x14ac:dyDescent="0.25">
      <c r="A185" s="63">
        <v>3237</v>
      </c>
      <c r="B185" s="64" t="s">
        <v>372</v>
      </c>
      <c r="C185" s="247" t="s">
        <v>373</v>
      </c>
      <c r="D185" s="194">
        <v>2415535.77</v>
      </c>
      <c r="E185" s="194">
        <v>1686821.42</v>
      </c>
      <c r="F185" s="45">
        <f t="shared" si="26"/>
        <v>69.832185511374149</v>
      </c>
    </row>
    <row r="186" spans="1:6" ht="12.75" customHeight="1" x14ac:dyDescent="0.25">
      <c r="A186" s="63">
        <v>3238</v>
      </c>
      <c r="B186" s="64" t="s">
        <v>374</v>
      </c>
      <c r="C186" s="247" t="s">
        <v>375</v>
      </c>
      <c r="D186" s="194">
        <v>46670.96</v>
      </c>
      <c r="E186" s="194">
        <v>106860.5</v>
      </c>
      <c r="F186" s="45">
        <f t="shared" si="26"/>
        <v>228.96572086796584</v>
      </c>
    </row>
    <row r="187" spans="1:6" ht="12.75" customHeight="1" x14ac:dyDescent="0.25">
      <c r="A187" s="63">
        <v>3239</v>
      </c>
      <c r="B187" s="64" t="s">
        <v>376</v>
      </c>
      <c r="C187" s="247" t="s">
        <v>377</v>
      </c>
      <c r="D187" s="194">
        <v>95024.13</v>
      </c>
      <c r="E187" s="194">
        <v>55084.800000000003</v>
      </c>
      <c r="F187" s="45">
        <f t="shared" si="26"/>
        <v>57.969275803945798</v>
      </c>
    </row>
    <row r="188" spans="1:6" ht="12.75" customHeight="1" x14ac:dyDescent="0.25">
      <c r="A188" s="63">
        <v>324</v>
      </c>
      <c r="B188" s="64" t="s">
        <v>378</v>
      </c>
      <c r="C188" s="247" t="s">
        <v>379</v>
      </c>
      <c r="D188" s="194">
        <v>32813.56</v>
      </c>
      <c r="E188" s="194">
        <v>12329.8</v>
      </c>
      <c r="F188" s="45">
        <f t="shared" si="26"/>
        <v>37.575319471584308</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621662.22</v>
      </c>
      <c r="E194" s="60">
        <f t="shared" si="36"/>
        <v>838221.81</v>
      </c>
      <c r="F194" s="45">
        <f t="shared" si="26"/>
        <v>134.8355719606059</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49191.77</v>
      </c>
      <c r="E196" s="194">
        <v>52253.58</v>
      </c>
      <c r="F196" s="45">
        <f t="shared" si="26"/>
        <v>106.22423222421149</v>
      </c>
    </row>
    <row r="197" spans="1:6" ht="12.75" customHeight="1" x14ac:dyDescent="0.25">
      <c r="A197" s="63">
        <v>3293</v>
      </c>
      <c r="B197" s="64" t="s">
        <v>396</v>
      </c>
      <c r="C197" s="247" t="s">
        <v>397</v>
      </c>
      <c r="D197" s="194">
        <v>144981.35999999999</v>
      </c>
      <c r="E197" s="194">
        <v>123687.43</v>
      </c>
      <c r="F197" s="45">
        <f t="shared" si="26"/>
        <v>85.312642949410872</v>
      </c>
    </row>
    <row r="198" spans="1:6" ht="12.75" customHeight="1" x14ac:dyDescent="0.25">
      <c r="A198" s="63">
        <v>3294</v>
      </c>
      <c r="B198" s="64" t="s">
        <v>398</v>
      </c>
      <c r="C198" s="247" t="s">
        <v>399</v>
      </c>
      <c r="D198" s="194">
        <v>21659.75</v>
      </c>
      <c r="E198" s="194">
        <v>23396.26</v>
      </c>
      <c r="F198" s="45">
        <f t="shared" si="26"/>
        <v>108.01722088205079</v>
      </c>
    </row>
    <row r="199" spans="1:6" ht="12.75" customHeight="1" x14ac:dyDescent="0.25">
      <c r="A199" s="63">
        <v>3295</v>
      </c>
      <c r="B199" s="64" t="s">
        <v>400</v>
      </c>
      <c r="C199" s="247" t="s">
        <v>401</v>
      </c>
      <c r="D199" s="194">
        <v>16075.2</v>
      </c>
      <c r="E199" s="194">
        <v>22170.639999999999</v>
      </c>
      <c r="F199" s="45">
        <f t="shared" si="26"/>
        <v>137.918284064895</v>
      </c>
    </row>
    <row r="200" spans="1:6" ht="12.75" customHeight="1" x14ac:dyDescent="0.25">
      <c r="A200" s="63" t="s">
        <v>402</v>
      </c>
      <c r="B200" s="64" t="s">
        <v>403</v>
      </c>
      <c r="C200" s="247" t="s">
        <v>402</v>
      </c>
      <c r="D200" s="194">
        <v>1801.29</v>
      </c>
      <c r="E200" s="194">
        <v>1450</v>
      </c>
      <c r="F200" s="45">
        <f t="shared" si="26"/>
        <v>80.497865418672177</v>
      </c>
    </row>
    <row r="201" spans="1:6" ht="12.75" customHeight="1" x14ac:dyDescent="0.25">
      <c r="A201" s="63">
        <v>3299</v>
      </c>
      <c r="B201" s="64" t="s">
        <v>404</v>
      </c>
      <c r="C201" s="247" t="s">
        <v>405</v>
      </c>
      <c r="D201" s="194">
        <v>387952.85</v>
      </c>
      <c r="E201" s="194">
        <v>615263.9</v>
      </c>
      <c r="F201" s="45">
        <f t="shared" si="26"/>
        <v>158.59244235478619</v>
      </c>
    </row>
    <row r="202" spans="1:6" ht="12.75" customHeight="1" x14ac:dyDescent="0.25">
      <c r="A202" s="63">
        <v>34</v>
      </c>
      <c r="B202" s="183" t="s">
        <v>406</v>
      </c>
      <c r="C202" s="247" t="s">
        <v>407</v>
      </c>
      <c r="D202" s="60">
        <f t="shared" ref="D202:E202" si="37">D203+D208+D216</f>
        <v>32920.76</v>
      </c>
      <c r="E202" s="60">
        <f t="shared" si="37"/>
        <v>54716.79</v>
      </c>
      <c r="F202" s="45">
        <f t="shared" si="26"/>
        <v>166.20755413909035</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32920.76</v>
      </c>
      <c r="E216" s="60">
        <f t="shared" si="40"/>
        <v>54716.79</v>
      </c>
      <c r="F216" s="45">
        <f t="shared" si="26"/>
        <v>166.20755413909035</v>
      </c>
    </row>
    <row r="217" spans="1:6" ht="12.75" customHeight="1" x14ac:dyDescent="0.25">
      <c r="A217" s="63">
        <v>3431</v>
      </c>
      <c r="B217" s="182" t="s">
        <v>436</v>
      </c>
      <c r="C217" s="247" t="s">
        <v>437</v>
      </c>
      <c r="D217" s="194">
        <v>13510.44</v>
      </c>
      <c r="E217" s="194">
        <v>11515.75</v>
      </c>
      <c r="F217" s="45">
        <f t="shared" si="26"/>
        <v>85.235936061297778</v>
      </c>
    </row>
    <row r="218" spans="1:6" ht="12.75" customHeight="1" x14ac:dyDescent="0.25">
      <c r="A218" s="63">
        <v>3432</v>
      </c>
      <c r="B218" s="65" t="s">
        <v>438</v>
      </c>
      <c r="C218" s="247" t="s">
        <v>439</v>
      </c>
      <c r="D218" s="194">
        <v>16005.64</v>
      </c>
      <c r="E218" s="194">
        <v>42384.25</v>
      </c>
      <c r="F218" s="45">
        <f t="shared" si="26"/>
        <v>264.80821760329485</v>
      </c>
    </row>
    <row r="219" spans="1:6" ht="12.75" customHeight="1" x14ac:dyDescent="0.25">
      <c r="A219" s="63">
        <v>3433</v>
      </c>
      <c r="B219" s="65" t="s">
        <v>440</v>
      </c>
      <c r="C219" s="247" t="s">
        <v>441</v>
      </c>
      <c r="D219" s="194">
        <v>1360.03</v>
      </c>
      <c r="E219" s="194">
        <v>816.79</v>
      </c>
      <c r="F219" s="45">
        <f t="shared" si="26"/>
        <v>60.056763453747344</v>
      </c>
    </row>
    <row r="220" spans="1:6" ht="12.75" customHeight="1" x14ac:dyDescent="0.25">
      <c r="A220" s="63">
        <v>3434</v>
      </c>
      <c r="B220" s="65" t="s">
        <v>442</v>
      </c>
      <c r="C220" s="247" t="s">
        <v>443</v>
      </c>
      <c r="D220" s="194">
        <v>2044.65</v>
      </c>
      <c r="E220" s="194">
        <v>0</v>
      </c>
      <c r="F220" s="45">
        <f t="shared" si="26"/>
        <v>0</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30154.61</v>
      </c>
      <c r="E230" s="60">
        <f>E231+E234+E237+E242+E246+E250+E254+E257</f>
        <v>40136.86</v>
      </c>
      <c r="F230" s="45">
        <f t="shared" ref="F230:F245" si="44">IF(D230&lt;&gt;0,IF(E230/D230&gt;=100,"&gt;&gt;100",E230/D230*100),"-")</f>
        <v>133.10356194293342</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c r="E243" s="192">
        <v>0</v>
      </c>
      <c r="F243" s="71" t="str">
        <f t="shared" si="44"/>
        <v>-</v>
      </c>
    </row>
    <row r="244" spans="1:6" ht="12" x14ac:dyDescent="0.25">
      <c r="A244" s="70" t="s">
        <v>489</v>
      </c>
      <c r="B244" s="65" t="s">
        <v>135</v>
      </c>
      <c r="C244" s="277" t="s">
        <v>489</v>
      </c>
      <c r="D244" s="192"/>
      <c r="E244" s="192">
        <v>0</v>
      </c>
      <c r="F244" s="71" t="str">
        <f t="shared" si="44"/>
        <v>-</v>
      </c>
    </row>
    <row r="245" spans="1:6" ht="12" x14ac:dyDescent="0.25">
      <c r="A245" s="70" t="s">
        <v>490</v>
      </c>
      <c r="B245" s="65" t="s">
        <v>138</v>
      </c>
      <c r="C245" s="277" t="s">
        <v>490</v>
      </c>
      <c r="D245" s="192"/>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30154.61</v>
      </c>
      <c r="E257" s="60">
        <f t="shared" si="54"/>
        <v>40136.86</v>
      </c>
      <c r="F257" s="45">
        <f t="shared" si="53"/>
        <v>133.10356194293342</v>
      </c>
    </row>
    <row r="258" spans="1:6" ht="12.75" customHeight="1" x14ac:dyDescent="0.25">
      <c r="A258" s="63" t="s">
        <v>513</v>
      </c>
      <c r="B258" s="64" t="s">
        <v>159</v>
      </c>
      <c r="C258" s="247" t="s">
        <v>513</v>
      </c>
      <c r="D258" s="194">
        <v>319</v>
      </c>
      <c r="E258" s="194">
        <v>3386.18</v>
      </c>
      <c r="F258" s="45">
        <f t="shared" si="53"/>
        <v>1061.4984326018807</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29835.61</v>
      </c>
      <c r="E260" s="194">
        <v>36750.68</v>
      </c>
      <c r="F260" s="45">
        <f t="shared" si="53"/>
        <v>123.17723686561126</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1550</v>
      </c>
      <c r="E262" s="60">
        <f t="shared" si="55"/>
        <v>1030</v>
      </c>
      <c r="F262" s="45">
        <f t="shared" ref="F262:F268" si="56">IF(D262&lt;&gt;0,IF(E262/D262&gt;=100,"&gt;&gt;100",E262/D262*100),"-")</f>
        <v>66.451612903225808</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1550</v>
      </c>
      <c r="E269" s="60">
        <f t="shared" si="58"/>
        <v>1030</v>
      </c>
      <c r="F269" s="45">
        <f t="shared" ref="F269:F272" si="59">IF(D269&lt;&gt;0,IF(E269/D269&gt;=100,"&gt;&gt;100",E269/D269*100),"-")</f>
        <v>66.451612903225808</v>
      </c>
    </row>
    <row r="270" spans="1:6" ht="12.75" customHeight="1" x14ac:dyDescent="0.25">
      <c r="A270" s="63">
        <v>3721</v>
      </c>
      <c r="B270" s="65" t="s">
        <v>533</v>
      </c>
      <c r="C270" s="247" t="s">
        <v>534</v>
      </c>
      <c r="D270" s="194">
        <v>1550</v>
      </c>
      <c r="E270" s="194">
        <v>1030</v>
      </c>
      <c r="F270" s="45">
        <f t="shared" si="59"/>
        <v>66.451612903225808</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200</v>
      </c>
      <c r="E273" s="60">
        <f t="shared" si="60"/>
        <v>1000</v>
      </c>
      <c r="F273" s="45">
        <f t="shared" ref="F273:F277" si="61">IF(D273&lt;&gt;0,IF(E273/D273&gt;=100,"&gt;&gt;100",E273/D273*100),"-")</f>
        <v>500</v>
      </c>
    </row>
    <row r="274" spans="1:6" ht="12.75" customHeight="1" x14ac:dyDescent="0.25">
      <c r="A274" s="63">
        <v>381</v>
      </c>
      <c r="B274" s="64" t="s">
        <v>541</v>
      </c>
      <c r="C274" s="247" t="s">
        <v>542</v>
      </c>
      <c r="D274" s="60">
        <f t="shared" ref="D274:E274" si="62">SUM(D275:D277)</f>
        <v>0</v>
      </c>
      <c r="E274" s="60">
        <f t="shared" si="62"/>
        <v>1000</v>
      </c>
      <c r="F274" s="45" t="str">
        <f t="shared" si="61"/>
        <v>-</v>
      </c>
    </row>
    <row r="275" spans="1:6" ht="12.75" customHeight="1" x14ac:dyDescent="0.25">
      <c r="A275" s="63">
        <v>3811</v>
      </c>
      <c r="B275" s="64" t="s">
        <v>543</v>
      </c>
      <c r="C275" s="247" t="s">
        <v>544</v>
      </c>
      <c r="D275" s="194">
        <v>0</v>
      </c>
      <c r="E275" s="194">
        <v>1000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200</v>
      </c>
      <c r="E283" s="60">
        <f t="shared" si="65"/>
        <v>0</v>
      </c>
      <c r="F283" s="45">
        <f t="shared" ref="F283:F294" si="66">IF(D283&lt;&gt;0,IF(E283/D283&gt;=100,"&gt;&gt;100",E283/D283*100),"-")</f>
        <v>0</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200</v>
      </c>
      <c r="E288" s="194">
        <v>0</v>
      </c>
      <c r="F288" s="45">
        <f t="shared" si="66"/>
        <v>0</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12919332.599999998</v>
      </c>
      <c r="E299" s="60">
        <f>E152-E297+E298</f>
        <v>13919809.859999999</v>
      </c>
      <c r="F299" s="45">
        <f t="shared" si="68"/>
        <v>107.7440320717496</v>
      </c>
    </row>
    <row r="300" spans="1:6" ht="12.75" customHeight="1" x14ac:dyDescent="0.25">
      <c r="A300" s="63" t="s">
        <v>582</v>
      </c>
      <c r="B300" s="64" t="s">
        <v>593</v>
      </c>
      <c r="C300" s="247" t="s">
        <v>594</v>
      </c>
      <c r="D300" s="60">
        <f>IF(D6&gt;=D299,D6-D299,0)</f>
        <v>1334198.8400000017</v>
      </c>
      <c r="E300" s="60">
        <f>IF(E6&gt;=E299,E6-E299,0)</f>
        <v>0</v>
      </c>
      <c r="F300" s="45">
        <f t="shared" si="68"/>
        <v>0</v>
      </c>
    </row>
    <row r="301" spans="1:6" ht="12.75" customHeight="1" x14ac:dyDescent="0.25">
      <c r="A301" s="63" t="s">
        <v>582</v>
      </c>
      <c r="B301" s="64" t="s">
        <v>595</v>
      </c>
      <c r="C301" s="247" t="s">
        <v>596</v>
      </c>
      <c r="D301" s="60">
        <f>IF(D299&gt;=D6,D299-D6,0)</f>
        <v>0</v>
      </c>
      <c r="E301" s="60">
        <f>IF(E299&gt;=E6,E299-E6,0)</f>
        <v>145191.06999999844</v>
      </c>
      <c r="F301" s="45" t="str">
        <f t="shared" si="68"/>
        <v>-</v>
      </c>
    </row>
    <row r="302" spans="1:6" ht="12.75" customHeight="1" x14ac:dyDescent="0.25">
      <c r="A302" s="63">
        <v>92211</v>
      </c>
      <c r="B302" s="64" t="s">
        <v>597</v>
      </c>
      <c r="C302" s="247" t="s">
        <v>598</v>
      </c>
      <c r="D302" s="194">
        <v>2506219.5699999998</v>
      </c>
      <c r="E302" s="194">
        <v>3840418.41</v>
      </c>
      <c r="F302" s="45">
        <f t="shared" si="68"/>
        <v>153.23551280066016</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158256.91</v>
      </c>
      <c r="E304" s="194">
        <v>540379.56000000006</v>
      </c>
      <c r="F304" s="45">
        <f t="shared" si="68"/>
        <v>341.45716607255889</v>
      </c>
    </row>
    <row r="305" spans="1:6" ht="12" x14ac:dyDescent="0.25">
      <c r="A305" s="63">
        <v>9661</v>
      </c>
      <c r="B305" s="220" t="s">
        <v>603</v>
      </c>
      <c r="C305" s="247" t="s">
        <v>604</v>
      </c>
      <c r="D305" s="194">
        <v>158256.91</v>
      </c>
      <c r="E305" s="194">
        <v>540379.56000000006</v>
      </c>
      <c r="F305" s="45">
        <f t="shared" si="68"/>
        <v>341.45716607255889</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0" t="s">
        <v>607</v>
      </c>
      <c r="B307" s="371"/>
      <c r="C307" s="171"/>
      <c r="D307" s="43"/>
      <c r="E307" s="43"/>
      <c r="F307" s="44"/>
    </row>
    <row r="308" spans="1:6" ht="12.75" customHeight="1" x14ac:dyDescent="0.25">
      <c r="A308" s="63">
        <v>7</v>
      </c>
      <c r="B308" s="64" t="s">
        <v>608</v>
      </c>
      <c r="C308" s="247" t="s">
        <v>609</v>
      </c>
      <c r="D308" s="60">
        <f t="shared" ref="D308:E308" si="71">D309+D321+D354+D358</f>
        <v>0</v>
      </c>
      <c r="E308" s="60">
        <f t="shared" si="71"/>
        <v>352.17</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352.17</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352.17</v>
      </c>
      <c r="F327" s="45" t="str">
        <f t="shared" si="72"/>
        <v>-</v>
      </c>
    </row>
    <row r="328" spans="1:6" ht="12.75" customHeight="1" x14ac:dyDescent="0.25">
      <c r="A328" s="63">
        <v>7221</v>
      </c>
      <c r="B328" s="64" t="s">
        <v>648</v>
      </c>
      <c r="C328" s="247" t="s">
        <v>649</v>
      </c>
      <c r="D328" s="194">
        <v>0</v>
      </c>
      <c r="E328" s="194">
        <v>352.17</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369962.13999999996</v>
      </c>
      <c r="E360" s="60">
        <f t="shared" si="86"/>
        <v>561748.42000000004</v>
      </c>
      <c r="F360" s="45">
        <f t="shared" si="72"/>
        <v>151.83943416480403</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369962.13999999996</v>
      </c>
      <c r="E373" s="60">
        <f t="shared" si="90"/>
        <v>561748.42000000004</v>
      </c>
      <c r="F373" s="45">
        <f t="shared" si="72"/>
        <v>151.83943416480403</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331887.38999999996</v>
      </c>
      <c r="E379" s="60">
        <f t="shared" si="92"/>
        <v>548269.56000000006</v>
      </c>
      <c r="F379" s="45">
        <f t="shared" si="72"/>
        <v>165.19746652622146</v>
      </c>
    </row>
    <row r="380" spans="1:6" ht="12.75" customHeight="1" x14ac:dyDescent="0.25">
      <c r="A380" s="63">
        <v>4221</v>
      </c>
      <c r="B380" s="64" t="s">
        <v>648</v>
      </c>
      <c r="C380" s="247" t="s">
        <v>740</v>
      </c>
      <c r="D380" s="194">
        <v>149803.17000000001</v>
      </c>
      <c r="E380" s="194">
        <v>182778.6</v>
      </c>
      <c r="F380" s="45">
        <f t="shared" si="72"/>
        <v>122.01250480881012</v>
      </c>
    </row>
    <row r="381" spans="1:6" ht="12.75" customHeight="1" x14ac:dyDescent="0.25">
      <c r="A381" s="63">
        <v>4222</v>
      </c>
      <c r="B381" s="64" t="s">
        <v>741</v>
      </c>
      <c r="C381" s="247" t="s">
        <v>742</v>
      </c>
      <c r="D381" s="194">
        <v>39172.769999999997</v>
      </c>
      <c r="E381" s="194">
        <v>14189.06</v>
      </c>
      <c r="F381" s="45">
        <f t="shared" si="72"/>
        <v>36.221742807567601</v>
      </c>
    </row>
    <row r="382" spans="1:6" ht="12.75" customHeight="1" x14ac:dyDescent="0.25">
      <c r="A382" s="63">
        <v>4223</v>
      </c>
      <c r="B382" s="64" t="s">
        <v>652</v>
      </c>
      <c r="C382" s="247" t="s">
        <v>743</v>
      </c>
      <c r="D382" s="194">
        <v>27382.77</v>
      </c>
      <c r="E382" s="194">
        <v>58416.03</v>
      </c>
      <c r="F382" s="45">
        <f t="shared" si="72"/>
        <v>213.33133937874069</v>
      </c>
    </row>
    <row r="383" spans="1:6" ht="12.75" customHeight="1" x14ac:dyDescent="0.25">
      <c r="A383" s="63">
        <v>4224</v>
      </c>
      <c r="B383" s="64" t="s">
        <v>654</v>
      </c>
      <c r="C383" s="247" t="s">
        <v>744</v>
      </c>
      <c r="D383" s="194">
        <v>3042.5</v>
      </c>
      <c r="E383" s="194">
        <v>2245.13</v>
      </c>
      <c r="F383" s="45">
        <f t="shared" si="72"/>
        <v>73.79227608874281</v>
      </c>
    </row>
    <row r="384" spans="1:6" ht="12.75" customHeight="1" x14ac:dyDescent="0.25">
      <c r="A384" s="70">
        <v>4225</v>
      </c>
      <c r="B384" s="65" t="s">
        <v>656</v>
      </c>
      <c r="C384" s="278" t="s">
        <v>745</v>
      </c>
      <c r="D384" s="192">
        <v>73880.25</v>
      </c>
      <c r="E384" s="192">
        <v>278781.96999999997</v>
      </c>
      <c r="F384" s="71">
        <f t="shared" si="72"/>
        <v>377.34302469198462</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38605.93</v>
      </c>
      <c r="E386" s="194">
        <v>11858.77</v>
      </c>
      <c r="F386" s="45">
        <f t="shared" si="72"/>
        <v>30.717483039522687</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33125</v>
      </c>
      <c r="E388" s="60">
        <f t="shared" si="93"/>
        <v>8750</v>
      </c>
      <c r="F388" s="45">
        <f t="shared" si="72"/>
        <v>26.415094339622641</v>
      </c>
    </row>
    <row r="389" spans="1:6" ht="12.75" customHeight="1" x14ac:dyDescent="0.25">
      <c r="A389" s="63">
        <v>4231</v>
      </c>
      <c r="B389" s="64" t="s">
        <v>666</v>
      </c>
      <c r="C389" s="247" t="s">
        <v>751</v>
      </c>
      <c r="D389" s="194">
        <v>33125</v>
      </c>
      <c r="E389" s="194">
        <v>8750</v>
      </c>
      <c r="F389" s="45">
        <f t="shared" si="72"/>
        <v>26.415094339622641</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4949.75</v>
      </c>
      <c r="E393" s="60">
        <f t="shared" si="94"/>
        <v>4728.8599999999997</v>
      </c>
      <c r="F393" s="45">
        <f t="shared" si="72"/>
        <v>95.537350371230872</v>
      </c>
    </row>
    <row r="394" spans="1:6" ht="12.75" customHeight="1" x14ac:dyDescent="0.25">
      <c r="A394" s="63">
        <v>4241</v>
      </c>
      <c r="B394" s="64" t="s">
        <v>757</v>
      </c>
      <c r="C394" s="247" t="s">
        <v>758</v>
      </c>
      <c r="D394" s="194">
        <v>4949.75</v>
      </c>
      <c r="E394" s="194">
        <v>4728.8599999999997</v>
      </c>
      <c r="F394" s="45">
        <f t="shared" si="72"/>
        <v>95.537350371230872</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369962.13999999996</v>
      </c>
      <c r="E418" s="60">
        <f t="shared" si="102"/>
        <v>561396.25</v>
      </c>
      <c r="F418" s="45">
        <f t="shared" si="72"/>
        <v>151.74424334338644</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1587449.59</v>
      </c>
      <c r="E420" s="194">
        <v>1957411.73</v>
      </c>
      <c r="F420" s="45">
        <f t="shared" si="72"/>
        <v>123.30544178098907</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14253531.439999999</v>
      </c>
      <c r="E422" s="60">
        <f>E6+E308</f>
        <v>13774970.960000001</v>
      </c>
      <c r="F422" s="45">
        <f t="shared" si="72"/>
        <v>96.642512895737525</v>
      </c>
    </row>
    <row r="423" spans="1:6" ht="12.75" customHeight="1" x14ac:dyDescent="0.25">
      <c r="A423" s="63" t="s">
        <v>582</v>
      </c>
      <c r="B423" s="64" t="s">
        <v>805</v>
      </c>
      <c r="C423" s="247" t="s">
        <v>806</v>
      </c>
      <c r="D423" s="60">
        <f t="shared" ref="D423:E423" si="103">D299+D360</f>
        <v>13289294.739999998</v>
      </c>
      <c r="E423" s="60">
        <f t="shared" si="103"/>
        <v>14481558.279999999</v>
      </c>
      <c r="F423" s="45">
        <f t="shared" si="72"/>
        <v>108.97160882745236</v>
      </c>
    </row>
    <row r="424" spans="1:6" ht="12.75" customHeight="1" x14ac:dyDescent="0.25">
      <c r="A424" s="63" t="s">
        <v>582</v>
      </c>
      <c r="B424" s="64" t="s">
        <v>807</v>
      </c>
      <c r="C424" s="247" t="s">
        <v>808</v>
      </c>
      <c r="D424" s="60">
        <f t="shared" ref="D424:E424" si="104">IF(D422&gt;=D423,D422-D423,0)</f>
        <v>964236.70000000112</v>
      </c>
      <c r="E424" s="60">
        <f t="shared" si="104"/>
        <v>0</v>
      </c>
      <c r="F424" s="45">
        <f t="shared" si="72"/>
        <v>0</v>
      </c>
    </row>
    <row r="425" spans="1:6" ht="12.75" customHeight="1" x14ac:dyDescent="0.25">
      <c r="A425" s="63" t="s">
        <v>582</v>
      </c>
      <c r="B425" s="64" t="s">
        <v>809</v>
      </c>
      <c r="C425" s="247" t="s">
        <v>810</v>
      </c>
      <c r="D425" s="60">
        <f t="shared" ref="D425:E425" si="105">IF(D423&gt;=D422,D423-D422,0)</f>
        <v>0</v>
      </c>
      <c r="E425" s="60">
        <f t="shared" si="105"/>
        <v>706587.31999999844</v>
      </c>
      <c r="F425" s="45" t="str">
        <f t="shared" si="72"/>
        <v>-</v>
      </c>
    </row>
    <row r="426" spans="1:6" ht="12.75" customHeight="1" x14ac:dyDescent="0.25">
      <c r="A426" s="251" t="s">
        <v>811</v>
      </c>
      <c r="B426" s="183" t="s">
        <v>812</v>
      </c>
      <c r="C426" s="252" t="s">
        <v>813</v>
      </c>
      <c r="D426" s="60">
        <f t="shared" ref="D426:E426" si="106">IF(D302-D303+D419-D420&gt;=0,D302-D303+D419-D420,0)</f>
        <v>918769.97999999975</v>
      </c>
      <c r="E426" s="60">
        <f t="shared" si="106"/>
        <v>1883006.6800000002</v>
      </c>
      <c r="F426" s="45">
        <f t="shared" si="72"/>
        <v>204.94865102144507</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158256.91</v>
      </c>
      <c r="E428" s="81">
        <f t="shared" si="108"/>
        <v>540379.56000000006</v>
      </c>
      <c r="F428" s="61">
        <f t="shared" si="72"/>
        <v>341.45716607255889</v>
      </c>
    </row>
    <row r="429" spans="1:6" s="55" customFormat="1" ht="20.100000000000001" customHeight="1" x14ac:dyDescent="0.25">
      <c r="A429" s="370" t="s">
        <v>819</v>
      </c>
      <c r="B429" s="371"/>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14253531.439999999</v>
      </c>
      <c r="E643" s="60">
        <f>E422+E430</f>
        <v>13774970.960000001</v>
      </c>
      <c r="F643" s="45">
        <f t="shared" si="109"/>
        <v>96.642512895737525</v>
      </c>
    </row>
    <row r="644" spans="1:6" ht="12.75" customHeight="1" x14ac:dyDescent="0.25">
      <c r="A644" s="63" t="s">
        <v>582</v>
      </c>
      <c r="B644" s="64" t="s">
        <v>1238</v>
      </c>
      <c r="C644" s="247" t="s">
        <v>1239</v>
      </c>
      <c r="D644" s="60">
        <f>D423+D535</f>
        <v>13289294.739999998</v>
      </c>
      <c r="E644" s="60">
        <f>E423+E535</f>
        <v>14481558.279999999</v>
      </c>
      <c r="F644" s="45">
        <f t="shared" si="109"/>
        <v>108.97160882745236</v>
      </c>
    </row>
    <row r="645" spans="1:6" ht="12.75" customHeight="1" x14ac:dyDescent="0.25">
      <c r="A645" s="63" t="s">
        <v>582</v>
      </c>
      <c r="B645" s="64" t="s">
        <v>1240</v>
      </c>
      <c r="C645" s="247" t="s">
        <v>1241</v>
      </c>
      <c r="D645" s="60">
        <f t="shared" ref="D645:E645" si="163">IF(D643&gt;=D644,D643-D644,0)</f>
        <v>964236.70000000112</v>
      </c>
      <c r="E645" s="60">
        <f t="shared" si="163"/>
        <v>0</v>
      </c>
      <c r="F645" s="45">
        <f t="shared" si="109"/>
        <v>0</v>
      </c>
    </row>
    <row r="646" spans="1:6" ht="12.75" customHeight="1" x14ac:dyDescent="0.25">
      <c r="A646" s="63" t="s">
        <v>582</v>
      </c>
      <c r="B646" s="64" t="s">
        <v>1242</v>
      </c>
      <c r="C646" s="247" t="s">
        <v>1243</v>
      </c>
      <c r="D646" s="60">
        <f t="shared" ref="D646:E646" si="164">IF(D644&gt;=D643,D644-D643,0)</f>
        <v>0</v>
      </c>
      <c r="E646" s="60">
        <f t="shared" si="164"/>
        <v>706587.31999999844</v>
      </c>
      <c r="F646" s="45" t="str">
        <f t="shared" si="109"/>
        <v>-</v>
      </c>
    </row>
    <row r="647" spans="1:6" ht="22.8" x14ac:dyDescent="0.25">
      <c r="A647" s="251" t="s">
        <v>1244</v>
      </c>
      <c r="B647" s="64" t="s">
        <v>1245</v>
      </c>
      <c r="C647" s="252" t="s">
        <v>1244</v>
      </c>
      <c r="D647" s="60">
        <f>IF(D426-D427+D641-D642&gt;=0,D426-D427+D641-D642,0)</f>
        <v>918769.97999999975</v>
      </c>
      <c r="E647" s="60">
        <f>IF(E426-E427+E641-E642&gt;=0,E426-E427+E641-E642,0)</f>
        <v>1883006.6800000002</v>
      </c>
      <c r="F647" s="45">
        <f t="shared" si="109"/>
        <v>204.94865102144507</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1883006.6800000009</v>
      </c>
      <c r="E649" s="60">
        <f t="shared" si="165"/>
        <v>1176419.3600000017</v>
      </c>
      <c r="F649" s="45">
        <f t="shared" si="109"/>
        <v>62.475580808879613</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688514.14</v>
      </c>
      <c r="E651" s="196">
        <v>0</v>
      </c>
      <c r="F651" s="61">
        <f t="shared" si="109"/>
        <v>0</v>
      </c>
    </row>
    <row r="652" spans="1:6" s="55" customFormat="1" ht="20.100000000000001" customHeight="1" x14ac:dyDescent="0.25">
      <c r="A652" s="370" t="s">
        <v>1254</v>
      </c>
      <c r="B652" s="371"/>
      <c r="C652" s="171"/>
      <c r="D652" s="43"/>
      <c r="E652" s="43"/>
      <c r="F652" s="44"/>
    </row>
    <row r="653" spans="1:6" ht="12.75" customHeight="1" x14ac:dyDescent="0.25">
      <c r="A653" s="63">
        <v>11</v>
      </c>
      <c r="B653" s="64" t="s">
        <v>1255</v>
      </c>
      <c r="C653" s="247" t="s">
        <v>1256</v>
      </c>
      <c r="D653" s="194">
        <v>1429536.61</v>
      </c>
      <c r="E653" s="194">
        <v>2284589.38</v>
      </c>
      <c r="F653" s="45">
        <f t="shared" ref="F653:F740" si="167">IF(D653&lt;&gt;0,IF(E653/D653&gt;=100,"&gt;&gt;100",E653/D653*100),"-")</f>
        <v>159.81328243143068</v>
      </c>
    </row>
    <row r="654" spans="1:6" ht="12.75" customHeight="1" x14ac:dyDescent="0.25">
      <c r="A654" s="63" t="s">
        <v>1257</v>
      </c>
      <c r="B654" s="64" t="s">
        <v>1258</v>
      </c>
      <c r="C654" s="247" t="s">
        <v>1257</v>
      </c>
      <c r="D654" s="194">
        <v>8206501.3499999996</v>
      </c>
      <c r="E654" s="194">
        <v>7070489.6699999999</v>
      </c>
      <c r="F654" s="45">
        <f t="shared" si="167"/>
        <v>86.157174275003328</v>
      </c>
    </row>
    <row r="655" spans="1:6" ht="12.75" customHeight="1" x14ac:dyDescent="0.25">
      <c r="A655" s="63" t="s">
        <v>1259</v>
      </c>
      <c r="B655" s="64" t="s">
        <v>1260</v>
      </c>
      <c r="C655" s="247" t="s">
        <v>1259</v>
      </c>
      <c r="D655" s="194">
        <v>7351448.5800000001</v>
      </c>
      <c r="E655" s="194">
        <v>6967496.5800000001</v>
      </c>
      <c r="F655" s="45">
        <f t="shared" si="167"/>
        <v>94.777192606031932</v>
      </c>
    </row>
    <row r="656" spans="1:6" ht="22.8" x14ac:dyDescent="0.25">
      <c r="A656" s="63">
        <v>11</v>
      </c>
      <c r="B656" s="64" t="s">
        <v>1261</v>
      </c>
      <c r="C656" s="247" t="s">
        <v>1262</v>
      </c>
      <c r="D656" s="60">
        <f t="shared" ref="D656:E656" si="168">+D653+D654-D655</f>
        <v>2284589.379999999</v>
      </c>
      <c r="E656" s="60">
        <f t="shared" si="168"/>
        <v>2387582.4700000007</v>
      </c>
      <c r="F656" s="45">
        <f t="shared" si="167"/>
        <v>104.50816636467081</v>
      </c>
    </row>
    <row r="657" spans="1:6" ht="22.8" x14ac:dyDescent="0.25">
      <c r="A657" s="63" t="s">
        <v>582</v>
      </c>
      <c r="B657" s="64" t="s">
        <v>1263</v>
      </c>
      <c r="C657" s="247" t="s">
        <v>1264</v>
      </c>
      <c r="D657" s="253">
        <v>0</v>
      </c>
      <c r="E657" s="253">
        <v>0</v>
      </c>
      <c r="F657" s="45" t="str">
        <f t="shared" si="167"/>
        <v>-</v>
      </c>
    </row>
    <row r="658" spans="1:6" ht="22.8" x14ac:dyDescent="0.25">
      <c r="A658" s="63" t="s">
        <v>582</v>
      </c>
      <c r="B658" s="64" t="s">
        <v>1265</v>
      </c>
      <c r="C658" s="247" t="s">
        <v>1266</v>
      </c>
      <c r="D658" s="253">
        <v>210</v>
      </c>
      <c r="E658" s="253">
        <v>212</v>
      </c>
      <c r="F658" s="45">
        <f t="shared" si="167"/>
        <v>100.95238095238095</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200</v>
      </c>
      <c r="E660" s="253">
        <v>204</v>
      </c>
      <c r="F660" s="45">
        <f t="shared" si="167"/>
        <v>102</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c r="E663" s="192">
        <v>0</v>
      </c>
      <c r="F663" s="71" t="str">
        <f t="shared" si="167"/>
        <v>-</v>
      </c>
    </row>
    <row r="664" spans="1:6" ht="12.75" customHeight="1" x14ac:dyDescent="0.25">
      <c r="A664" s="70" t="s">
        <v>1278</v>
      </c>
      <c r="B664" s="65" t="s">
        <v>1279</v>
      </c>
      <c r="C664" s="277" t="s">
        <v>1278</v>
      </c>
      <c r="D664" s="192"/>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0</v>
      </c>
      <c r="E712" s="192">
        <v>0</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777338.86</v>
      </c>
      <c r="E724" s="192">
        <v>774738.31</v>
      </c>
      <c r="F724" s="71">
        <f t="shared" si="167"/>
        <v>99.665454779914143</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11521.19</v>
      </c>
      <c r="E732" s="192">
        <v>11129.73</v>
      </c>
      <c r="F732" s="71">
        <f t="shared" si="167"/>
        <v>96.602260703972405</v>
      </c>
    </row>
    <row r="733" spans="1:6" ht="12.75" customHeight="1" x14ac:dyDescent="0.25">
      <c r="A733" s="70">
        <v>31215</v>
      </c>
      <c r="B733" s="65" t="s">
        <v>1396</v>
      </c>
      <c r="C733" s="278" t="s">
        <v>1397</v>
      </c>
      <c r="D733" s="192">
        <v>4441.8100000000004</v>
      </c>
      <c r="E733" s="192">
        <v>4855.84</v>
      </c>
      <c r="F733" s="71">
        <f t="shared" si="167"/>
        <v>109.3212001413838</v>
      </c>
    </row>
    <row r="734" spans="1:6" ht="12.75" customHeight="1" x14ac:dyDescent="0.25">
      <c r="A734" s="70">
        <v>32121</v>
      </c>
      <c r="B734" s="65" t="s">
        <v>1398</v>
      </c>
      <c r="C734" s="278" t="s">
        <v>1399</v>
      </c>
      <c r="D734" s="192">
        <v>143097.88</v>
      </c>
      <c r="E734" s="192">
        <v>151592.56</v>
      </c>
      <c r="F734" s="71">
        <f t="shared" si="167"/>
        <v>105.93627243114992</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19284.099999999999</v>
      </c>
      <c r="E736" s="194">
        <v>15218.1</v>
      </c>
      <c r="F736" s="45">
        <f t="shared" si="167"/>
        <v>78.915272167225865</v>
      </c>
    </row>
    <row r="737" spans="1:6" ht="12.75" customHeight="1" x14ac:dyDescent="0.25">
      <c r="A737" s="63" t="s">
        <v>1404</v>
      </c>
      <c r="B737" s="64" t="s">
        <v>1405</v>
      </c>
      <c r="C737" s="247" t="s">
        <v>1404</v>
      </c>
      <c r="D737" s="194">
        <v>601338.47</v>
      </c>
      <c r="E737" s="194">
        <v>465938.03</v>
      </c>
      <c r="F737" s="45">
        <f t="shared" si="167"/>
        <v>77.483489456445398</v>
      </c>
    </row>
    <row r="738" spans="1:6" ht="12.75" customHeight="1" x14ac:dyDescent="0.25">
      <c r="A738" s="63" t="s">
        <v>1406</v>
      </c>
      <c r="B738" s="64" t="s">
        <v>1407</v>
      </c>
      <c r="C738" s="247" t="s">
        <v>1406</v>
      </c>
      <c r="D738" s="194">
        <v>196768.04</v>
      </c>
      <c r="E738" s="194">
        <v>195278.29</v>
      </c>
      <c r="F738" s="45">
        <f t="shared" si="167"/>
        <v>99.242890257991093</v>
      </c>
    </row>
    <row r="739" spans="1:6" ht="12.75" customHeight="1" x14ac:dyDescent="0.25">
      <c r="A739" s="70" t="s">
        <v>1408</v>
      </c>
      <c r="B739" s="65" t="s">
        <v>1409</v>
      </c>
      <c r="C739" s="278" t="s">
        <v>1408</v>
      </c>
      <c r="D739" s="192">
        <v>94429.59</v>
      </c>
      <c r="E739" s="192">
        <v>137021.23000000001</v>
      </c>
      <c r="F739" s="71">
        <f t="shared" si="167"/>
        <v>145.10412467109091</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2455.35</v>
      </c>
      <c r="E742" s="192">
        <v>4692.21</v>
      </c>
      <c r="F742" s="71">
        <f t="shared" si="169"/>
        <v>191.10147229519214</v>
      </c>
    </row>
    <row r="743" spans="1:6" ht="12.75" customHeight="1" x14ac:dyDescent="0.25">
      <c r="A743" s="70" t="s">
        <v>1416</v>
      </c>
      <c r="B743" s="65" t="s">
        <v>1417</v>
      </c>
      <c r="C743" s="277" t="s">
        <v>1416</v>
      </c>
      <c r="D743" s="192">
        <v>0</v>
      </c>
      <c r="E743" s="192">
        <v>17582.740000000002</v>
      </c>
      <c r="F743" s="71" t="str">
        <f t="shared" ref="F743:F744" si="170">IF(D743&lt;&gt;0,IF(E743/D743&gt;=100,"&gt;&gt;100",E743/D743*100),"-")</f>
        <v>-</v>
      </c>
    </row>
    <row r="744" spans="1:6" ht="12.75" customHeight="1" x14ac:dyDescent="0.25">
      <c r="A744" s="70" t="s">
        <v>1418</v>
      </c>
      <c r="B744" s="65" t="s">
        <v>1419</v>
      </c>
      <c r="C744" s="277" t="s">
        <v>1418</v>
      </c>
      <c r="D744" s="192">
        <v>0</v>
      </c>
      <c r="E744" s="192">
        <v>11510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1550</v>
      </c>
      <c r="E846" s="194">
        <v>1030</v>
      </c>
      <c r="F846" s="45">
        <f t="shared" si="169"/>
        <v>66.451612903225808</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66" t="s">
        <v>1948</v>
      </c>
      <c r="B1010" s="367"/>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64"/>
      <c r="E1021" s="365"/>
      <c r="F1021" s="51"/>
    </row>
    <row r="1022" spans="1:6" ht="15" customHeight="1" x14ac:dyDescent="0.25">
      <c r="A1022" s="140"/>
      <c r="B1022" s="163"/>
      <c r="C1022" s="173"/>
      <c r="D1022" s="364"/>
      <c r="E1022" s="365"/>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02" zoomScale="120" zoomScaleNormal="120" workbookViewId="0">
      <selection activeCell="E308" sqref="E308:E314"/>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23" width="8" style="67" customWidth="1"/>
    <col min="24" max="30" width="14.44140625" style="67" customWidth="1"/>
    <col min="31" max="16384" width="14.44140625" style="67"/>
  </cols>
  <sheetData>
    <row r="1" spans="1:24" s="46" customFormat="1" ht="44.25" customHeight="1" x14ac:dyDescent="0.25">
      <c r="A1" s="268" t="s">
        <v>0</v>
      </c>
      <c r="B1" s="322" t="s">
        <v>1</v>
      </c>
      <c r="C1" s="268" t="s">
        <v>2</v>
      </c>
      <c r="D1" s="323" t="s">
        <v>3</v>
      </c>
      <c r="E1" s="268" t="s">
        <v>4</v>
      </c>
      <c r="F1" s="324" t="s">
        <v>5</v>
      </c>
    </row>
    <row r="2" spans="1:24" ht="50.1" customHeight="1" x14ac:dyDescent="0.25">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1989</v>
      </c>
      <c r="E3" s="307" t="s">
        <v>1990</v>
      </c>
      <c r="F3" s="310"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2131</v>
      </c>
      <c r="C6" s="261" t="s">
        <v>2132</v>
      </c>
      <c r="D6" s="180">
        <f t="shared" ref="D6:E6" si="0">D7+D69</f>
        <v>8492745.0199999996</v>
      </c>
      <c r="E6" s="180">
        <f t="shared" si="0"/>
        <v>8614118.4399999995</v>
      </c>
      <c r="F6" s="181">
        <f t="shared" ref="F6:F298" si="1">IF(D6&gt;0,IF(E6/D6&gt;=100,"&gt;&gt;100",E6/D6*100),"-")</f>
        <v>101.42914239994457</v>
      </c>
      <c r="G6" s="66"/>
      <c r="H6" s="66"/>
      <c r="I6" s="66"/>
      <c r="J6" s="66"/>
      <c r="K6" s="66"/>
      <c r="L6" s="66"/>
      <c r="M6" s="66"/>
      <c r="N6" s="66"/>
      <c r="O6" s="66"/>
      <c r="P6" s="66"/>
      <c r="Q6" s="66"/>
      <c r="R6" s="66"/>
      <c r="S6" s="66"/>
      <c r="T6" s="66"/>
      <c r="U6" s="66"/>
      <c r="V6" s="66"/>
      <c r="W6" s="66"/>
    </row>
    <row r="7" spans="1:24" ht="12.75" customHeight="1" x14ac:dyDescent="0.25">
      <c r="A7" s="70">
        <v>0</v>
      </c>
      <c r="B7" s="65" t="s">
        <v>2133</v>
      </c>
      <c r="C7" s="134" t="s">
        <v>2134</v>
      </c>
      <c r="D7" s="79">
        <f t="shared" ref="D7:E7" si="2">D8+D12+D51+D52+D56+D63</f>
        <v>5006938.8499999996</v>
      </c>
      <c r="E7" s="79">
        <f t="shared" si="2"/>
        <v>5394527.2999999998</v>
      </c>
      <c r="F7" s="71">
        <f t="shared" si="1"/>
        <v>107.74102623602045</v>
      </c>
      <c r="G7" s="66"/>
      <c r="H7" s="66"/>
      <c r="I7" s="66"/>
      <c r="J7" s="66"/>
      <c r="K7" s="66"/>
      <c r="L7" s="66"/>
      <c r="M7" s="66"/>
      <c r="N7" s="66"/>
      <c r="O7" s="66"/>
      <c r="P7" s="66"/>
      <c r="Q7" s="66"/>
      <c r="R7" s="66"/>
      <c r="S7" s="66"/>
      <c r="T7" s="66"/>
      <c r="U7" s="66"/>
      <c r="V7" s="66"/>
      <c r="W7" s="66"/>
    </row>
    <row r="8" spans="1:24" ht="12.75" customHeight="1" x14ac:dyDescent="0.25">
      <c r="A8" s="70" t="s">
        <v>2135</v>
      </c>
      <c r="B8" s="65" t="s">
        <v>2136</v>
      </c>
      <c r="C8" s="134" t="s">
        <v>2135</v>
      </c>
      <c r="D8" s="79">
        <f>D9+D10-D11</f>
        <v>19377.51999999999</v>
      </c>
      <c r="E8" s="79">
        <f>E9+E10-E11</f>
        <v>19377.51999999999</v>
      </c>
      <c r="F8" s="71">
        <f t="shared" si="1"/>
        <v>100</v>
      </c>
      <c r="G8" s="66"/>
      <c r="H8" s="66"/>
      <c r="I8" s="66"/>
      <c r="J8" s="66"/>
      <c r="K8" s="66"/>
      <c r="L8" s="66"/>
      <c r="M8" s="66"/>
      <c r="N8" s="66"/>
      <c r="O8" s="66"/>
      <c r="P8" s="66"/>
      <c r="Q8" s="66"/>
      <c r="R8" s="66"/>
      <c r="S8" s="66"/>
      <c r="T8" s="66"/>
      <c r="U8" s="66"/>
      <c r="V8" s="66"/>
      <c r="W8" s="66"/>
    </row>
    <row r="9" spans="1:24" ht="12.75" customHeight="1" x14ac:dyDescent="0.25">
      <c r="A9" s="70" t="s">
        <v>2137</v>
      </c>
      <c r="B9" s="65" t="s">
        <v>2138</v>
      </c>
      <c r="C9" s="134" t="s">
        <v>2137</v>
      </c>
      <c r="D9" s="192">
        <v>19377.54</v>
      </c>
      <c r="E9" s="192">
        <v>19377.54</v>
      </c>
      <c r="F9" s="71">
        <f t="shared" si="1"/>
        <v>100</v>
      </c>
      <c r="G9" s="66"/>
      <c r="H9" s="66"/>
      <c r="I9" s="66"/>
      <c r="J9" s="66"/>
      <c r="K9" s="66"/>
      <c r="L9" s="66"/>
      <c r="M9" s="66"/>
      <c r="N9" s="66"/>
      <c r="O9" s="66"/>
      <c r="P9" s="66"/>
      <c r="Q9" s="66"/>
      <c r="R9" s="66"/>
      <c r="S9" s="66"/>
      <c r="T9" s="66"/>
      <c r="U9" s="66"/>
      <c r="V9" s="66"/>
      <c r="W9" s="66"/>
    </row>
    <row r="10" spans="1:24" ht="12.75" customHeight="1" x14ac:dyDescent="0.25">
      <c r="A10" s="70" t="s">
        <v>2139</v>
      </c>
      <c r="B10" s="65" t="s">
        <v>2140</v>
      </c>
      <c r="C10" s="134" t="s">
        <v>2139</v>
      </c>
      <c r="D10" s="192">
        <v>160844.46</v>
      </c>
      <c r="E10" s="192">
        <v>160844.46</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5">
      <c r="A11" s="70" t="s">
        <v>2141</v>
      </c>
      <c r="B11" s="65" t="s">
        <v>2142</v>
      </c>
      <c r="C11" s="134" t="s">
        <v>2141</v>
      </c>
      <c r="D11" s="192">
        <v>160844.48000000001</v>
      </c>
      <c r="E11" s="192">
        <v>160844.48000000001</v>
      </c>
      <c r="F11" s="71">
        <f t="shared" si="1"/>
        <v>100</v>
      </c>
      <c r="G11" s="66"/>
      <c r="H11" s="66"/>
      <c r="I11" s="66"/>
      <c r="J11" s="66"/>
      <c r="K11" s="66"/>
      <c r="L11" s="66"/>
      <c r="M11" s="66"/>
      <c r="N11" s="66"/>
      <c r="O11" s="66"/>
      <c r="P11" s="66"/>
      <c r="Q11" s="66"/>
      <c r="R11" s="66"/>
      <c r="S11" s="66"/>
      <c r="T11" s="66"/>
      <c r="U11" s="66"/>
      <c r="V11" s="66"/>
      <c r="W11" s="66"/>
    </row>
    <row r="12" spans="1:24" ht="22.8" x14ac:dyDescent="0.25">
      <c r="A12" s="70" t="s">
        <v>2143</v>
      </c>
      <c r="B12" s="65" t="s">
        <v>2144</v>
      </c>
      <c r="C12" s="134" t="s">
        <v>2143</v>
      </c>
      <c r="D12" s="79">
        <f t="shared" ref="D12:E12" si="3">D13+D19+D29+D35+D41+D45</f>
        <v>4723167.97</v>
      </c>
      <c r="E12" s="79">
        <f t="shared" si="3"/>
        <v>5115491.8499999996</v>
      </c>
      <c r="F12" s="71">
        <f t="shared" si="1"/>
        <v>108.30637153901601</v>
      </c>
      <c r="G12" s="66"/>
      <c r="H12" s="66"/>
      <c r="I12" s="66"/>
      <c r="J12" s="66"/>
      <c r="K12" s="66"/>
      <c r="L12" s="66"/>
      <c r="M12" s="66"/>
      <c r="N12" s="66"/>
      <c r="O12" s="66"/>
      <c r="P12" s="66"/>
      <c r="Q12" s="66"/>
      <c r="R12" s="66"/>
      <c r="S12" s="66"/>
      <c r="T12" s="66"/>
      <c r="U12" s="66"/>
      <c r="V12" s="66"/>
      <c r="W12" s="66"/>
    </row>
    <row r="13" spans="1:24" ht="12.75" customHeight="1" x14ac:dyDescent="0.25">
      <c r="A13" s="72" t="s">
        <v>2145</v>
      </c>
      <c r="B13" s="65" t="s">
        <v>2146</v>
      </c>
      <c r="C13" s="134" t="s">
        <v>2145</v>
      </c>
      <c r="D13" s="79">
        <f t="shared" ref="D13:E13" si="4">SUM(D14:D17)-D18</f>
        <v>3890732.1399999997</v>
      </c>
      <c r="E13" s="79">
        <f t="shared" si="4"/>
        <v>3811603.4399999995</v>
      </c>
      <c r="F13" s="71">
        <f t="shared" si="1"/>
        <v>97.966225965892377</v>
      </c>
      <c r="G13" s="66"/>
      <c r="H13" s="66"/>
      <c r="I13" s="66"/>
      <c r="J13" s="66"/>
      <c r="K13" s="66"/>
      <c r="L13" s="66"/>
      <c r="M13" s="66"/>
      <c r="N13" s="66"/>
      <c r="O13" s="66"/>
      <c r="P13" s="66"/>
      <c r="Q13" s="66"/>
      <c r="R13" s="66"/>
      <c r="S13" s="66"/>
      <c r="T13" s="66"/>
      <c r="U13" s="66"/>
      <c r="V13" s="66"/>
      <c r="W13" s="66"/>
    </row>
    <row r="14" spans="1:24" ht="12.75" customHeight="1" x14ac:dyDescent="0.25">
      <c r="A14" s="70" t="s">
        <v>2147</v>
      </c>
      <c r="B14" s="65" t="s">
        <v>638</v>
      </c>
      <c r="C14" s="134" t="s">
        <v>2147</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5">
      <c r="A15" s="70" t="s">
        <v>2148</v>
      </c>
      <c r="B15" s="65" t="s">
        <v>640</v>
      </c>
      <c r="C15" s="134" t="s">
        <v>2148</v>
      </c>
      <c r="D15" s="192">
        <v>6907772.9299999997</v>
      </c>
      <c r="E15" s="192">
        <v>6907772.9299999997</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5">
      <c r="A16" s="70" t="s">
        <v>2149</v>
      </c>
      <c r="B16" s="65" t="s">
        <v>642</v>
      </c>
      <c r="C16" s="134" t="s">
        <v>2149</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5">
      <c r="A17" s="70" t="s">
        <v>2150</v>
      </c>
      <c r="B17" s="65" t="s">
        <v>644</v>
      </c>
      <c r="C17" s="134" t="s">
        <v>2150</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5">
      <c r="A18" s="70" t="s">
        <v>2151</v>
      </c>
      <c r="B18" s="65" t="s">
        <v>2152</v>
      </c>
      <c r="C18" s="134" t="s">
        <v>2151</v>
      </c>
      <c r="D18" s="192">
        <v>3017040.79</v>
      </c>
      <c r="E18" s="192">
        <v>3096169.49</v>
      </c>
      <c r="F18" s="71">
        <f t="shared" si="1"/>
        <v>102.62272556149298</v>
      </c>
      <c r="G18" s="66"/>
      <c r="H18" s="66"/>
      <c r="I18" s="66"/>
      <c r="J18" s="66"/>
      <c r="K18" s="66"/>
      <c r="L18" s="66"/>
      <c r="M18" s="66"/>
      <c r="N18" s="66"/>
      <c r="O18" s="66"/>
      <c r="P18" s="66"/>
      <c r="Q18" s="66"/>
      <c r="R18" s="66"/>
      <c r="S18" s="66"/>
      <c r="T18" s="66"/>
      <c r="U18" s="66"/>
      <c r="V18" s="66"/>
      <c r="W18" s="66"/>
    </row>
    <row r="19" spans="1:23" ht="12.75" customHeight="1" x14ac:dyDescent="0.25">
      <c r="A19" s="72" t="s">
        <v>2153</v>
      </c>
      <c r="B19" s="65" t="s">
        <v>2154</v>
      </c>
      <c r="C19" s="134" t="s">
        <v>2153</v>
      </c>
      <c r="D19" s="79">
        <f t="shared" ref="D19:E19" si="5">SUM(D20:D27)-D28</f>
        <v>655531.37999999942</v>
      </c>
      <c r="E19" s="79">
        <f t="shared" si="5"/>
        <v>1136961.9300000002</v>
      </c>
      <c r="F19" s="71">
        <f t="shared" si="1"/>
        <v>173.44126683912543</v>
      </c>
      <c r="G19" s="66"/>
      <c r="H19" s="66"/>
      <c r="I19" s="66"/>
      <c r="J19" s="66"/>
      <c r="K19" s="66"/>
      <c r="L19" s="66"/>
      <c r="M19" s="66"/>
      <c r="N19" s="66"/>
      <c r="O19" s="66"/>
      <c r="P19" s="66"/>
      <c r="Q19" s="66"/>
      <c r="R19" s="66"/>
      <c r="S19" s="66"/>
      <c r="T19" s="66"/>
      <c r="U19" s="66"/>
      <c r="V19" s="66"/>
      <c r="W19" s="66"/>
    </row>
    <row r="20" spans="1:23" ht="12.75" customHeight="1" x14ac:dyDescent="0.25">
      <c r="A20" s="70" t="s">
        <v>2155</v>
      </c>
      <c r="B20" s="65" t="s">
        <v>648</v>
      </c>
      <c r="C20" s="134" t="s">
        <v>2155</v>
      </c>
      <c r="D20" s="192">
        <v>2220356.4</v>
      </c>
      <c r="E20" s="192">
        <v>2344855.5699999998</v>
      </c>
      <c r="F20" s="71">
        <f t="shared" si="1"/>
        <v>105.60717054253092</v>
      </c>
      <c r="G20" s="66"/>
      <c r="H20" s="66"/>
      <c r="I20" s="66"/>
      <c r="J20" s="66"/>
      <c r="K20" s="66"/>
      <c r="L20" s="66"/>
      <c r="M20" s="66"/>
      <c r="N20" s="66"/>
      <c r="O20" s="66"/>
      <c r="P20" s="66"/>
      <c r="Q20" s="66"/>
      <c r="R20" s="66"/>
      <c r="S20" s="66"/>
      <c r="T20" s="66"/>
      <c r="U20" s="66"/>
      <c r="V20" s="66"/>
      <c r="W20" s="66"/>
    </row>
    <row r="21" spans="1:23" ht="12.75" customHeight="1" x14ac:dyDescent="0.25">
      <c r="A21" s="70" t="s">
        <v>2156</v>
      </c>
      <c r="B21" s="65" t="s">
        <v>741</v>
      </c>
      <c r="C21" s="134" t="s">
        <v>2156</v>
      </c>
      <c r="D21" s="192">
        <v>401516.86</v>
      </c>
      <c r="E21" s="192">
        <v>415705.92</v>
      </c>
      <c r="F21" s="71">
        <f t="shared" si="1"/>
        <v>103.53386405741468</v>
      </c>
      <c r="G21" s="66"/>
      <c r="H21" s="66"/>
      <c r="I21" s="66"/>
      <c r="J21" s="66"/>
      <c r="K21" s="66"/>
      <c r="L21" s="66"/>
      <c r="M21" s="66"/>
      <c r="N21" s="66"/>
      <c r="O21" s="66"/>
      <c r="P21" s="66"/>
      <c r="Q21" s="66"/>
      <c r="R21" s="66"/>
      <c r="S21" s="66"/>
      <c r="T21" s="66"/>
      <c r="U21" s="66"/>
      <c r="V21" s="66"/>
      <c r="W21" s="66"/>
    </row>
    <row r="22" spans="1:23" ht="12.75" customHeight="1" x14ac:dyDescent="0.25">
      <c r="A22" s="70" t="s">
        <v>2157</v>
      </c>
      <c r="B22" s="65" t="s">
        <v>652</v>
      </c>
      <c r="C22" s="134" t="s">
        <v>2157</v>
      </c>
      <c r="D22" s="192">
        <v>207344.86</v>
      </c>
      <c r="E22" s="192">
        <v>313850.08</v>
      </c>
      <c r="F22" s="71">
        <f t="shared" si="1"/>
        <v>151.36622147276765</v>
      </c>
      <c r="G22" s="66"/>
      <c r="H22" s="66"/>
      <c r="I22" s="66"/>
      <c r="J22" s="66"/>
      <c r="K22" s="66"/>
      <c r="L22" s="66"/>
      <c r="M22" s="66"/>
      <c r="N22" s="66"/>
      <c r="O22" s="66"/>
      <c r="P22" s="66"/>
      <c r="Q22" s="66"/>
      <c r="R22" s="66"/>
      <c r="S22" s="66"/>
      <c r="T22" s="66"/>
      <c r="U22" s="66"/>
      <c r="V22" s="66"/>
      <c r="W22" s="66"/>
    </row>
    <row r="23" spans="1:23" ht="12.75" customHeight="1" x14ac:dyDescent="0.25">
      <c r="A23" s="70" t="s">
        <v>2158</v>
      </c>
      <c r="B23" s="65" t="s">
        <v>654</v>
      </c>
      <c r="C23" s="134" t="s">
        <v>2158</v>
      </c>
      <c r="D23" s="192">
        <v>89823.57</v>
      </c>
      <c r="E23" s="192">
        <v>92068.7</v>
      </c>
      <c r="F23" s="71">
        <f t="shared" si="1"/>
        <v>102.49948871994287</v>
      </c>
      <c r="G23" s="66"/>
      <c r="H23" s="66"/>
      <c r="I23" s="66"/>
      <c r="J23" s="66"/>
      <c r="K23" s="66"/>
      <c r="L23" s="66"/>
      <c r="M23" s="66"/>
      <c r="N23" s="66"/>
      <c r="O23" s="66"/>
      <c r="P23" s="66"/>
      <c r="Q23" s="66"/>
      <c r="R23" s="66"/>
      <c r="S23" s="66"/>
      <c r="T23" s="66"/>
      <c r="U23" s="66"/>
      <c r="V23" s="66"/>
      <c r="W23" s="66"/>
    </row>
    <row r="24" spans="1:23" ht="12.75" customHeight="1" x14ac:dyDescent="0.25">
      <c r="A24" s="70" t="s">
        <v>2159</v>
      </c>
      <c r="B24" s="65" t="s">
        <v>2160</v>
      </c>
      <c r="C24" s="134" t="s">
        <v>2159</v>
      </c>
      <c r="D24" s="192">
        <v>1062135.32</v>
      </c>
      <c r="E24" s="192">
        <v>1340917.29</v>
      </c>
      <c r="F24" s="71">
        <f t="shared" si="1"/>
        <v>126.2473118773604</v>
      </c>
      <c r="G24" s="66"/>
      <c r="H24" s="66"/>
      <c r="I24" s="66"/>
      <c r="J24" s="66"/>
      <c r="K24" s="66"/>
      <c r="L24" s="66"/>
      <c r="M24" s="66"/>
      <c r="N24" s="66"/>
      <c r="O24" s="66"/>
      <c r="P24" s="66"/>
      <c r="Q24" s="66"/>
      <c r="R24" s="66"/>
      <c r="S24" s="66"/>
      <c r="T24" s="66"/>
      <c r="U24" s="66"/>
      <c r="V24" s="66"/>
      <c r="W24" s="66"/>
    </row>
    <row r="25" spans="1:23" ht="12.75" customHeight="1" x14ac:dyDescent="0.25">
      <c r="A25" s="70" t="s">
        <v>2161</v>
      </c>
      <c r="B25" s="65" t="s">
        <v>658</v>
      </c>
      <c r="C25" s="134" t="s">
        <v>2161</v>
      </c>
      <c r="D25" s="192">
        <v>44471.8</v>
      </c>
      <c r="E25" s="192">
        <v>44471.8</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5">
      <c r="A26" s="70" t="s">
        <v>2162</v>
      </c>
      <c r="B26" s="65" t="s">
        <v>660</v>
      </c>
      <c r="C26" s="134" t="s">
        <v>2162</v>
      </c>
      <c r="D26" s="192">
        <v>520539.05</v>
      </c>
      <c r="E26" s="192">
        <v>518111.34</v>
      </c>
      <c r="F26" s="71">
        <f t="shared" si="1"/>
        <v>99.533616161938284</v>
      </c>
      <c r="G26" s="66"/>
      <c r="H26" s="66"/>
      <c r="I26" s="66"/>
      <c r="J26" s="66"/>
      <c r="K26" s="66"/>
      <c r="L26" s="66"/>
      <c r="M26" s="66"/>
      <c r="N26" s="66"/>
      <c r="O26" s="66"/>
      <c r="P26" s="66"/>
      <c r="Q26" s="66"/>
      <c r="R26" s="66"/>
      <c r="S26" s="66"/>
      <c r="T26" s="66"/>
      <c r="U26" s="66"/>
      <c r="V26" s="66"/>
      <c r="W26" s="66"/>
    </row>
    <row r="27" spans="1:23" ht="12.75" customHeight="1" x14ac:dyDescent="0.25">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2164</v>
      </c>
      <c r="B28" s="65" t="s">
        <v>2165</v>
      </c>
      <c r="C28" s="134" t="s">
        <v>2164</v>
      </c>
      <c r="D28" s="192">
        <v>3890656.48</v>
      </c>
      <c r="E28" s="192">
        <v>3933018.77</v>
      </c>
      <c r="F28" s="71">
        <f t="shared" si="1"/>
        <v>101.08882113385658</v>
      </c>
      <c r="G28" s="66"/>
      <c r="H28" s="66"/>
      <c r="I28" s="66"/>
      <c r="J28" s="66"/>
      <c r="K28" s="66"/>
      <c r="L28" s="66"/>
      <c r="M28" s="66"/>
      <c r="N28" s="66"/>
      <c r="O28" s="66"/>
      <c r="P28" s="66"/>
      <c r="Q28" s="66"/>
      <c r="R28" s="66"/>
      <c r="S28" s="66"/>
      <c r="T28" s="66"/>
      <c r="U28" s="66"/>
      <c r="V28" s="66"/>
      <c r="W28" s="66"/>
    </row>
    <row r="29" spans="1:23" ht="12.75" customHeight="1" x14ac:dyDescent="0.25">
      <c r="A29" s="72" t="s">
        <v>2166</v>
      </c>
      <c r="B29" s="65" t="s">
        <v>2167</v>
      </c>
      <c r="C29" s="134" t="s">
        <v>2166</v>
      </c>
      <c r="D29" s="79">
        <f t="shared" ref="D29:E29" si="6">SUM(D30:D33)-D34</f>
        <v>113933.10999999999</v>
      </c>
      <c r="E29" s="79">
        <f t="shared" si="6"/>
        <v>100191.15000000002</v>
      </c>
      <c r="F29" s="71">
        <f t="shared" si="1"/>
        <v>87.938572027042909</v>
      </c>
      <c r="G29" s="66"/>
      <c r="H29" s="66"/>
      <c r="I29" s="66"/>
      <c r="J29" s="66"/>
      <c r="K29" s="66"/>
      <c r="L29" s="66"/>
      <c r="M29" s="66"/>
      <c r="N29" s="66"/>
      <c r="O29" s="66"/>
      <c r="P29" s="66"/>
      <c r="Q29" s="66"/>
      <c r="R29" s="66"/>
      <c r="S29" s="66"/>
      <c r="T29" s="66"/>
      <c r="U29" s="66"/>
      <c r="V29" s="66"/>
      <c r="W29" s="66"/>
    </row>
    <row r="30" spans="1:23" ht="12.75" customHeight="1" x14ac:dyDescent="0.25">
      <c r="A30" s="70" t="s">
        <v>2168</v>
      </c>
      <c r="B30" s="65" t="s">
        <v>666</v>
      </c>
      <c r="C30" s="134" t="s">
        <v>2168</v>
      </c>
      <c r="D30" s="192">
        <v>124382.7</v>
      </c>
      <c r="E30" s="192">
        <v>133132.70000000001</v>
      </c>
      <c r="F30" s="71">
        <f t="shared" si="1"/>
        <v>107.03474036180273</v>
      </c>
      <c r="G30" s="66"/>
      <c r="H30" s="66"/>
      <c r="I30" s="66"/>
      <c r="J30" s="66"/>
      <c r="K30" s="66"/>
      <c r="L30" s="66"/>
      <c r="M30" s="66"/>
      <c r="N30" s="66"/>
      <c r="O30" s="66"/>
      <c r="P30" s="66"/>
      <c r="Q30" s="66"/>
      <c r="R30" s="66"/>
      <c r="S30" s="66"/>
      <c r="T30" s="66"/>
      <c r="U30" s="66"/>
      <c r="V30" s="66"/>
      <c r="W30" s="66"/>
    </row>
    <row r="31" spans="1:23" ht="12.75" customHeight="1" x14ac:dyDescent="0.25">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2171</v>
      </c>
      <c r="B32" s="65" t="s">
        <v>670</v>
      </c>
      <c r="C32" s="134" t="s">
        <v>2171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5">
      <c r="A33" s="70" t="s">
        <v>2172</v>
      </c>
      <c r="B33" s="65" t="s">
        <v>672</v>
      </c>
      <c r="C33" s="134" t="s">
        <v>2172</v>
      </c>
      <c r="D33" s="192">
        <v>628909.13</v>
      </c>
      <c r="E33" s="192">
        <v>628909.13</v>
      </c>
      <c r="F33" s="71">
        <f t="shared" si="1"/>
        <v>100</v>
      </c>
      <c r="G33" s="66"/>
      <c r="H33" s="66"/>
      <c r="I33" s="66"/>
      <c r="J33" s="66"/>
      <c r="K33" s="66"/>
      <c r="L33" s="66"/>
      <c r="M33" s="66"/>
      <c r="N33" s="66"/>
      <c r="O33" s="66"/>
      <c r="P33" s="66"/>
      <c r="Q33" s="66"/>
      <c r="R33" s="66"/>
      <c r="S33" s="66"/>
      <c r="T33" s="66"/>
      <c r="U33" s="66"/>
      <c r="V33" s="66"/>
      <c r="W33" s="66"/>
    </row>
    <row r="34" spans="1:23" ht="12.75" customHeight="1" x14ac:dyDescent="0.25">
      <c r="A34" s="70" t="s">
        <v>2173</v>
      </c>
      <c r="B34" s="65" t="s">
        <v>2174</v>
      </c>
      <c r="C34" s="134" t="s">
        <v>2173</v>
      </c>
      <c r="D34" s="192">
        <v>639358.71999999997</v>
      </c>
      <c r="E34" s="192">
        <f>661850.68</f>
        <v>661850.68000000005</v>
      </c>
      <c r="F34" s="71">
        <f t="shared" si="1"/>
        <v>103.51789367946684</v>
      </c>
      <c r="G34" s="66"/>
      <c r="H34" s="66"/>
      <c r="I34" s="66"/>
      <c r="J34" s="66"/>
      <c r="K34" s="66"/>
      <c r="L34" s="66"/>
      <c r="M34" s="66"/>
      <c r="N34" s="66"/>
      <c r="O34" s="66"/>
      <c r="P34" s="66"/>
      <c r="Q34" s="66"/>
      <c r="R34" s="66"/>
      <c r="S34" s="66"/>
      <c r="T34" s="66"/>
      <c r="U34" s="66"/>
      <c r="V34" s="66"/>
      <c r="W34" s="66"/>
    </row>
    <row r="35" spans="1:23" ht="12" x14ac:dyDescent="0.25">
      <c r="A35" s="72" t="s">
        <v>2175</v>
      </c>
      <c r="B35" s="65" t="s">
        <v>2176</v>
      </c>
      <c r="C35" s="134" t="s">
        <v>2175</v>
      </c>
      <c r="D35" s="79">
        <f t="shared" ref="D35:E35" si="7">SUM(D36:D39)-D40</f>
        <v>32602.22</v>
      </c>
      <c r="E35" s="79">
        <f t="shared" si="7"/>
        <v>36366.209999999992</v>
      </c>
      <c r="F35" s="71">
        <f t="shared" si="1"/>
        <v>111.54519538853486</v>
      </c>
      <c r="G35" s="66"/>
      <c r="H35" s="66"/>
      <c r="I35" s="66"/>
      <c r="J35" s="66"/>
      <c r="K35" s="66"/>
      <c r="L35" s="66"/>
      <c r="M35" s="66"/>
      <c r="N35" s="66"/>
      <c r="O35" s="66"/>
      <c r="P35" s="66"/>
      <c r="Q35" s="66"/>
      <c r="R35" s="66"/>
      <c r="S35" s="66"/>
      <c r="T35" s="66"/>
      <c r="U35" s="66"/>
      <c r="V35" s="66"/>
      <c r="W35" s="66"/>
    </row>
    <row r="36" spans="1:23" ht="12.75" customHeight="1" x14ac:dyDescent="0.25">
      <c r="A36" s="70" t="s">
        <v>2177</v>
      </c>
      <c r="B36" s="65" t="s">
        <v>757</v>
      </c>
      <c r="C36" s="134" t="s">
        <v>2177</v>
      </c>
      <c r="D36" s="192">
        <v>144936.19</v>
      </c>
      <c r="E36" s="192">
        <v>149665.04999999999</v>
      </c>
      <c r="F36" s="71">
        <f t="shared" si="1"/>
        <v>103.26271857981087</v>
      </c>
      <c r="G36" s="66"/>
      <c r="H36" s="66"/>
      <c r="I36" s="66"/>
      <c r="J36" s="66"/>
      <c r="K36" s="66"/>
      <c r="L36" s="66"/>
      <c r="M36" s="66"/>
      <c r="N36" s="66"/>
      <c r="O36" s="66"/>
      <c r="P36" s="66"/>
      <c r="Q36" s="66"/>
      <c r="R36" s="66"/>
      <c r="S36" s="66"/>
      <c r="T36" s="66"/>
      <c r="U36" s="66"/>
      <c r="V36" s="66"/>
      <c r="W36" s="66"/>
    </row>
    <row r="37" spans="1:23" ht="12.75" customHeight="1" x14ac:dyDescent="0.25">
      <c r="A37" s="70" t="s">
        <v>2178</v>
      </c>
      <c r="B37" s="65" t="s">
        <v>678</v>
      </c>
      <c r="C37" s="134" t="s">
        <v>2178</v>
      </c>
      <c r="D37" s="192">
        <v>20893.91</v>
      </c>
      <c r="E37" s="192">
        <v>20893.91</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5">
      <c r="A38" s="70" t="s">
        <v>2179</v>
      </c>
      <c r="B38" s="65" t="s">
        <v>680</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2180</v>
      </c>
      <c r="B39" s="65" t="s">
        <v>682</v>
      </c>
      <c r="C39" s="134" t="s">
        <v>2180</v>
      </c>
      <c r="D39" s="192">
        <v>503.47</v>
      </c>
      <c r="E39" s="192">
        <v>503.47</v>
      </c>
      <c r="F39" s="71">
        <f t="shared" si="1"/>
        <v>100</v>
      </c>
      <c r="G39" s="66"/>
      <c r="H39" s="66"/>
      <c r="I39" s="66"/>
      <c r="J39" s="66"/>
      <c r="K39" s="66"/>
      <c r="L39" s="66"/>
      <c r="M39" s="66"/>
      <c r="N39" s="66"/>
      <c r="O39" s="66"/>
      <c r="P39" s="66"/>
      <c r="Q39" s="66"/>
      <c r="R39" s="66"/>
      <c r="S39" s="66"/>
      <c r="T39" s="66"/>
      <c r="U39" s="66"/>
      <c r="V39" s="66"/>
      <c r="W39" s="66"/>
    </row>
    <row r="40" spans="1:23" ht="12.75" customHeight="1" x14ac:dyDescent="0.25">
      <c r="A40" s="70" t="s">
        <v>2181</v>
      </c>
      <c r="B40" s="65" t="s">
        <v>2182</v>
      </c>
      <c r="C40" s="134" t="s">
        <v>2181</v>
      </c>
      <c r="D40" s="192">
        <v>133731.35</v>
      </c>
      <c r="E40" s="192">
        <v>134696.22</v>
      </c>
      <c r="F40" s="71">
        <f t="shared" si="1"/>
        <v>100.72149873608545</v>
      </c>
      <c r="G40" s="66"/>
      <c r="H40" s="66"/>
      <c r="I40" s="66"/>
      <c r="J40" s="66"/>
      <c r="K40" s="66"/>
      <c r="L40" s="66"/>
      <c r="M40" s="66"/>
      <c r="N40" s="66"/>
      <c r="O40" s="66"/>
      <c r="P40" s="66"/>
      <c r="Q40" s="66"/>
      <c r="R40" s="66"/>
      <c r="S40" s="66"/>
      <c r="T40" s="66"/>
      <c r="U40" s="66"/>
      <c r="V40" s="66"/>
      <c r="W40" s="66"/>
    </row>
    <row r="41" spans="1:23" ht="12.75" customHeight="1" x14ac:dyDescent="0.25">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2185</v>
      </c>
      <c r="B42" s="65" t="s">
        <v>686</v>
      </c>
      <c r="C42" s="134" t="s">
        <v>2185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2186</v>
      </c>
      <c r="B43" s="65" t="s">
        <v>688</v>
      </c>
      <c r="C43" s="134" t="s">
        <v>2186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2187</v>
      </c>
      <c r="B44" s="65" t="s">
        <v>2188</v>
      </c>
      <c r="C44" s="134" t="s">
        <v>2187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2189</v>
      </c>
      <c r="B45" s="65" t="s">
        <v>2190</v>
      </c>
      <c r="C45" s="134" t="s">
        <v>2189</v>
      </c>
      <c r="D45" s="79">
        <f t="shared" ref="D45:E45" si="9">SUM(D46:D49)-D50</f>
        <v>30369.119999999995</v>
      </c>
      <c r="E45" s="79">
        <f t="shared" si="9"/>
        <v>30369.119999999995</v>
      </c>
      <c r="F45" s="71">
        <f t="shared" si="1"/>
        <v>100</v>
      </c>
      <c r="G45" s="66"/>
      <c r="H45" s="66"/>
      <c r="I45" s="66"/>
      <c r="J45" s="66"/>
      <c r="K45" s="66"/>
      <c r="L45" s="66"/>
      <c r="M45" s="66"/>
      <c r="N45" s="66"/>
      <c r="O45" s="66"/>
      <c r="P45" s="66"/>
      <c r="Q45" s="66"/>
      <c r="R45" s="66"/>
      <c r="S45" s="66"/>
      <c r="T45" s="66"/>
      <c r="U45" s="66"/>
      <c r="V45" s="66"/>
      <c r="W45" s="66"/>
    </row>
    <row r="46" spans="1:23" ht="12.75" customHeight="1" x14ac:dyDescent="0.25">
      <c r="A46" s="70" t="s">
        <v>2191</v>
      </c>
      <c r="B46" s="65" t="s">
        <v>692</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2192</v>
      </c>
      <c r="B47" s="65" t="s">
        <v>2193</v>
      </c>
      <c r="C47" s="134" t="s">
        <v>2192</v>
      </c>
      <c r="D47" s="192">
        <v>189501.93</v>
      </c>
      <c r="E47" s="192">
        <v>189501.93</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5">
      <c r="A48" s="70" t="s">
        <v>2194</v>
      </c>
      <c r="B48" s="65" t="s">
        <v>696</v>
      </c>
      <c r="C48" s="134" t="s">
        <v>2194</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5">
      <c r="A49" s="70" t="s">
        <v>2195</v>
      </c>
      <c r="B49" s="65" t="s">
        <v>698</v>
      </c>
      <c r="C49" s="134" t="s">
        <v>2195</v>
      </c>
      <c r="D49" s="192">
        <v>118197.57</v>
      </c>
      <c r="E49" s="192">
        <v>118197.57</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5">
      <c r="A50" s="70" t="s">
        <v>2196</v>
      </c>
      <c r="B50" s="65" t="s">
        <v>2197</v>
      </c>
      <c r="C50" s="134" t="s">
        <v>2196</v>
      </c>
      <c r="D50" s="192">
        <v>277330.38</v>
      </c>
      <c r="E50" s="192">
        <v>277330.38</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5">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5">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2204</v>
      </c>
      <c r="B54" s="65" t="s">
        <v>2205</v>
      </c>
      <c r="C54" s="134" t="s">
        <v>2204</v>
      </c>
      <c r="D54" s="192">
        <v>135884.48000000001</v>
      </c>
      <c r="E54" s="192">
        <v>145702.29</v>
      </c>
      <c r="F54" s="71">
        <f t="shared" si="1"/>
        <v>107.22511503889184</v>
      </c>
      <c r="G54" s="66"/>
      <c r="H54" s="66"/>
      <c r="I54" s="66"/>
      <c r="J54" s="66"/>
      <c r="K54" s="66"/>
      <c r="L54" s="66"/>
      <c r="M54" s="66"/>
      <c r="N54" s="66"/>
      <c r="O54" s="66"/>
      <c r="P54" s="66"/>
      <c r="Q54" s="66"/>
      <c r="R54" s="66"/>
      <c r="S54" s="66"/>
      <c r="T54" s="66"/>
      <c r="U54" s="66"/>
      <c r="V54" s="66"/>
      <c r="W54" s="66"/>
    </row>
    <row r="55" spans="1:23" ht="12.75" customHeight="1" x14ac:dyDescent="0.25">
      <c r="A55" s="70" t="s">
        <v>2206</v>
      </c>
      <c r="B55" s="65" t="s">
        <v>2207</v>
      </c>
      <c r="C55" s="134" t="s">
        <v>2206</v>
      </c>
      <c r="D55" s="192">
        <v>135884.48000000001</v>
      </c>
      <c r="E55" s="192">
        <v>145702.29</v>
      </c>
      <c r="F55" s="71">
        <f t="shared" si="1"/>
        <v>107.22511503889184</v>
      </c>
      <c r="G55" s="66"/>
      <c r="H55" s="66"/>
      <c r="I55" s="66"/>
      <c r="J55" s="66"/>
      <c r="K55" s="66"/>
      <c r="L55" s="66"/>
      <c r="M55" s="66"/>
      <c r="N55" s="66"/>
      <c r="O55" s="66"/>
      <c r="P55" s="66"/>
      <c r="Q55" s="66"/>
      <c r="R55" s="66"/>
      <c r="S55" s="66"/>
      <c r="T55" s="66"/>
      <c r="U55" s="66"/>
      <c r="V55" s="66"/>
      <c r="W55" s="66"/>
    </row>
    <row r="56" spans="1:23" ht="12.75" customHeight="1" x14ac:dyDescent="0.25">
      <c r="A56" s="70" t="s">
        <v>2208</v>
      </c>
      <c r="B56" s="65" t="s">
        <v>2209</v>
      </c>
      <c r="C56" s="134" t="s">
        <v>2208</v>
      </c>
      <c r="D56" s="79">
        <f t="shared" ref="D56:E56" si="11">SUM(D57:D62)</f>
        <v>41551.78</v>
      </c>
      <c r="E56" s="79">
        <f t="shared" si="11"/>
        <v>5321.36</v>
      </c>
      <c r="F56" s="71">
        <f t="shared" si="1"/>
        <v>12.806575313981735</v>
      </c>
      <c r="G56" s="66"/>
      <c r="H56" s="66"/>
      <c r="I56" s="66"/>
      <c r="J56" s="66"/>
      <c r="K56" s="66"/>
      <c r="L56" s="66"/>
      <c r="M56" s="66"/>
      <c r="N56" s="66"/>
      <c r="O56" s="66"/>
      <c r="P56" s="66"/>
      <c r="Q56" s="66"/>
      <c r="R56" s="66"/>
      <c r="S56" s="66"/>
      <c r="T56" s="66"/>
      <c r="U56" s="66"/>
      <c r="V56" s="66"/>
      <c r="W56" s="66"/>
    </row>
    <row r="57" spans="1:23" ht="12.75" customHeight="1" x14ac:dyDescent="0.25">
      <c r="A57" s="70" t="s">
        <v>2210</v>
      </c>
      <c r="B57" s="65" t="s">
        <v>2211</v>
      </c>
      <c r="C57" s="134" t="s">
        <v>2210</v>
      </c>
      <c r="D57" s="192">
        <v>5321.36</v>
      </c>
      <c r="E57" s="192">
        <v>5321.36</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5">
      <c r="A58" s="70" t="s">
        <v>2212</v>
      </c>
      <c r="B58" s="65" t="s">
        <v>2213</v>
      </c>
      <c r="C58" s="134" t="s">
        <v>2212</v>
      </c>
      <c r="D58" s="192">
        <v>36230.42</v>
      </c>
      <c r="E58" s="192">
        <v>0</v>
      </c>
      <c r="F58" s="71">
        <f t="shared" si="1"/>
        <v>0</v>
      </c>
      <c r="G58" s="66"/>
      <c r="H58" s="66"/>
      <c r="I58" s="66"/>
      <c r="J58" s="66"/>
      <c r="K58" s="66"/>
      <c r="L58" s="66"/>
      <c r="M58" s="66"/>
      <c r="N58" s="66"/>
      <c r="O58" s="66"/>
      <c r="P58" s="66"/>
      <c r="Q58" s="66"/>
      <c r="R58" s="66"/>
      <c r="S58" s="66"/>
      <c r="T58" s="66"/>
      <c r="U58" s="66"/>
      <c r="V58" s="66"/>
      <c r="W58" s="66"/>
    </row>
    <row r="59" spans="1:23" ht="12.75" customHeight="1" x14ac:dyDescent="0.25">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2218</v>
      </c>
      <c r="B61" s="65" t="s">
        <v>2219</v>
      </c>
      <c r="C61" s="134" t="s">
        <v>2218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5">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2222</v>
      </c>
      <c r="B63" s="65" t="s">
        <v>2223</v>
      </c>
      <c r="C63" s="134" t="s">
        <v>2222</v>
      </c>
      <c r="D63" s="79">
        <f>SUM(D64:D68)</f>
        <v>222841.58</v>
      </c>
      <c r="E63" s="79">
        <f>SUM(E64:E68)</f>
        <v>254336.57</v>
      </c>
      <c r="F63" s="71">
        <f>IF(D63&gt;0,IF(E63/D63&gt;=100,"&gt;&gt;100",E63/D63*100),"-")</f>
        <v>114.13335428693337</v>
      </c>
      <c r="G63" s="66"/>
      <c r="H63" s="66"/>
      <c r="I63" s="66"/>
      <c r="J63" s="66"/>
      <c r="K63" s="66"/>
      <c r="L63" s="66"/>
      <c r="M63" s="66"/>
      <c r="N63" s="66"/>
      <c r="O63" s="66"/>
      <c r="P63" s="66"/>
      <c r="Q63" s="66"/>
      <c r="R63" s="66"/>
      <c r="S63" s="66"/>
      <c r="T63" s="66"/>
      <c r="U63" s="66"/>
      <c r="V63" s="66"/>
      <c r="W63" s="66"/>
    </row>
    <row r="64" spans="1:23" ht="12.75" customHeight="1" x14ac:dyDescent="0.25">
      <c r="A64" s="70" t="s">
        <v>2224</v>
      </c>
      <c r="B64" s="65" t="s">
        <v>2225</v>
      </c>
      <c r="C64" s="134" t="s">
        <v>2224</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2226</v>
      </c>
      <c r="B65" s="65" t="s">
        <v>2227</v>
      </c>
      <c r="C65" s="134" t="s">
        <v>2226</v>
      </c>
      <c r="D65" s="192">
        <v>222841.58</v>
      </c>
      <c r="E65" s="192">
        <v>254336.57</v>
      </c>
      <c r="F65" s="71">
        <f t="shared" si="1"/>
        <v>114.13335428693337</v>
      </c>
      <c r="G65" s="66"/>
      <c r="H65" s="66"/>
      <c r="I65" s="66"/>
      <c r="J65" s="66"/>
      <c r="K65" s="66"/>
      <c r="L65" s="66"/>
      <c r="M65" s="66"/>
      <c r="N65" s="66"/>
      <c r="O65" s="66"/>
      <c r="P65" s="66"/>
      <c r="Q65" s="66"/>
      <c r="R65" s="66"/>
      <c r="S65" s="66"/>
      <c r="T65" s="66"/>
      <c r="U65" s="66"/>
      <c r="V65" s="66"/>
      <c r="W65" s="66"/>
    </row>
    <row r="66" spans="1:23" ht="12.75" customHeight="1" x14ac:dyDescent="0.25">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2230</v>
      </c>
      <c r="B67" s="65" t="s">
        <v>2231</v>
      </c>
      <c r="C67" s="134" t="s">
        <v>2230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12" x14ac:dyDescent="0.25">
      <c r="A68" s="70" t="s">
        <v>2232</v>
      </c>
      <c r="B68" s="65" t="s">
        <v>2233</v>
      </c>
      <c r="C68" s="134" t="s">
        <v>2232</v>
      </c>
      <c r="D68" s="192"/>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2234</v>
      </c>
      <c r="B69" s="65" t="s">
        <v>2235</v>
      </c>
      <c r="C69" s="134" t="s">
        <v>2234</v>
      </c>
      <c r="D69" s="79">
        <f>D70+D82+D88+D119+D135+D147+D165+D171</f>
        <v>3485806.17</v>
      </c>
      <c r="E69" s="79">
        <f>E70+E82+E88+E119+E135+E147+E165+E171</f>
        <v>3219591.1399999997</v>
      </c>
      <c r="F69" s="71">
        <f t="shared" si="1"/>
        <v>92.362884881806266</v>
      </c>
      <c r="G69" s="66"/>
      <c r="H69" s="66"/>
      <c r="I69" s="66"/>
      <c r="J69" s="66"/>
      <c r="K69" s="66"/>
      <c r="L69" s="66"/>
      <c r="M69" s="66"/>
      <c r="N69" s="66"/>
      <c r="O69" s="66"/>
      <c r="P69" s="66"/>
      <c r="Q69" s="66"/>
      <c r="R69" s="66"/>
      <c r="S69" s="66"/>
      <c r="T69" s="66"/>
      <c r="U69" s="66"/>
      <c r="V69" s="66"/>
      <c r="W69" s="66"/>
    </row>
    <row r="70" spans="1:23" ht="12.75" customHeight="1" x14ac:dyDescent="0.25">
      <c r="A70" s="70" t="s">
        <v>3</v>
      </c>
      <c r="B70" s="65" t="s">
        <v>2236</v>
      </c>
      <c r="C70" s="134" t="s">
        <v>3</v>
      </c>
      <c r="D70" s="79">
        <f t="shared" ref="D70:E70" si="12">+D71+D76+D80+D81</f>
        <v>2284589.38</v>
      </c>
      <c r="E70" s="79">
        <f t="shared" si="12"/>
        <v>2387582.4699999997</v>
      </c>
      <c r="F70" s="71">
        <f t="shared" si="1"/>
        <v>104.50816636467076</v>
      </c>
      <c r="G70" s="66"/>
      <c r="H70" s="66"/>
      <c r="I70" s="66"/>
      <c r="J70" s="66"/>
      <c r="K70" s="66"/>
      <c r="L70" s="66"/>
      <c r="M70" s="66"/>
      <c r="N70" s="66"/>
      <c r="O70" s="66"/>
      <c r="P70" s="66"/>
      <c r="Q70" s="66"/>
      <c r="R70" s="66"/>
      <c r="S70" s="66"/>
      <c r="T70" s="66"/>
      <c r="U70" s="66"/>
      <c r="V70" s="66"/>
      <c r="W70" s="66"/>
    </row>
    <row r="71" spans="1:23" ht="12.75" customHeight="1" x14ac:dyDescent="0.25">
      <c r="A71" s="70" t="s">
        <v>2237</v>
      </c>
      <c r="B71" s="65" t="s">
        <v>2238</v>
      </c>
      <c r="C71" s="134" t="s">
        <v>2237</v>
      </c>
      <c r="D71" s="79">
        <f t="shared" ref="D71:E71" si="13">SUM(D72:D75)</f>
        <v>2281957.77</v>
      </c>
      <c r="E71" s="79">
        <f t="shared" si="13"/>
        <v>2384340.3199999998</v>
      </c>
      <c r="F71" s="71">
        <f t="shared" si="1"/>
        <v>104.48661019699763</v>
      </c>
      <c r="G71" s="66"/>
      <c r="H71" s="66"/>
      <c r="I71" s="66"/>
      <c r="J71" s="66"/>
      <c r="K71" s="66"/>
      <c r="L71" s="66"/>
      <c r="M71" s="66"/>
      <c r="N71" s="66"/>
      <c r="O71" s="66"/>
      <c r="P71" s="66"/>
      <c r="Q71" s="66"/>
      <c r="R71" s="66"/>
      <c r="S71" s="66"/>
      <c r="T71" s="66"/>
      <c r="U71" s="66"/>
      <c r="V71" s="66"/>
      <c r="W71" s="66"/>
    </row>
    <row r="72" spans="1:23" ht="12.75" customHeight="1" x14ac:dyDescent="0.25">
      <c r="A72" s="70" t="s">
        <v>2239</v>
      </c>
      <c r="B72" s="65" t="s">
        <v>2240</v>
      </c>
      <c r="C72" s="134" t="s">
        <v>2239</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5">
      <c r="A73" s="70" t="s">
        <v>2241</v>
      </c>
      <c r="B73" s="65" t="s">
        <v>2242</v>
      </c>
      <c r="C73" s="134" t="s">
        <v>2241</v>
      </c>
      <c r="D73" s="192">
        <v>2281957.77</v>
      </c>
      <c r="E73" s="192">
        <v>2384340.3199999998</v>
      </c>
      <c r="F73" s="71">
        <f t="shared" si="1"/>
        <v>104.48661019699763</v>
      </c>
      <c r="G73" s="66"/>
      <c r="H73" s="66"/>
      <c r="I73" s="66"/>
      <c r="J73" s="66"/>
      <c r="K73" s="66"/>
      <c r="L73" s="66"/>
      <c r="M73" s="66"/>
      <c r="N73" s="66"/>
      <c r="O73" s="66"/>
      <c r="P73" s="66"/>
      <c r="Q73" s="66"/>
      <c r="R73" s="66"/>
      <c r="S73" s="66"/>
      <c r="T73" s="66"/>
      <c r="U73" s="66"/>
      <c r="V73" s="66"/>
      <c r="W73" s="66"/>
    </row>
    <row r="74" spans="1:23" ht="12.75" customHeight="1" x14ac:dyDescent="0.25">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2.8" x14ac:dyDescent="0.25">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2249</v>
      </c>
      <c r="B77" s="65" t="s">
        <v>2250</v>
      </c>
      <c r="C77" s="134" t="s">
        <v>2249</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2251</v>
      </c>
      <c r="B78" s="65" t="s">
        <v>2252</v>
      </c>
      <c r="C78" s="134" t="s">
        <v>2251</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2253</v>
      </c>
      <c r="B79" s="65" t="s">
        <v>2254</v>
      </c>
      <c r="C79" s="134" t="s">
        <v>2253</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2255</v>
      </c>
      <c r="B80" s="65" t="s">
        <v>2256</v>
      </c>
      <c r="C80" s="134" t="s">
        <v>2255</v>
      </c>
      <c r="D80" s="192">
        <v>2631.61</v>
      </c>
      <c r="E80" s="192">
        <v>3242.15</v>
      </c>
      <c r="F80" s="71">
        <f t="shared" si="1"/>
        <v>123.2002462370944</v>
      </c>
      <c r="G80" s="66"/>
      <c r="H80" s="66"/>
      <c r="I80" s="66"/>
      <c r="J80" s="66"/>
      <c r="K80" s="66"/>
      <c r="L80" s="66"/>
      <c r="M80" s="66"/>
      <c r="N80" s="66"/>
      <c r="O80" s="66"/>
      <c r="P80" s="66"/>
      <c r="Q80" s="66"/>
      <c r="R80" s="66"/>
      <c r="S80" s="66"/>
      <c r="T80" s="66"/>
      <c r="U80" s="66"/>
      <c r="V80" s="66"/>
      <c r="W80" s="66"/>
    </row>
    <row r="81" spans="1:23" ht="12.75" customHeight="1" x14ac:dyDescent="0.25">
      <c r="A81" s="70" t="s">
        <v>2257</v>
      </c>
      <c r="B81" s="65" t="s">
        <v>2258</v>
      </c>
      <c r="C81" s="134" t="s">
        <v>2257</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2.8" x14ac:dyDescent="0.25">
      <c r="A82" s="70" t="s">
        <v>2259</v>
      </c>
      <c r="B82" s="65" t="s">
        <v>2260</v>
      </c>
      <c r="C82" s="134" t="s">
        <v>2259</v>
      </c>
      <c r="D82" s="79">
        <f>SUM(D83:D85)-D86+D87</f>
        <v>175765.64</v>
      </c>
      <c r="E82" s="79">
        <f>SUM(E83:E85)-E86+E87</f>
        <v>128968.84</v>
      </c>
      <c r="F82" s="71">
        <f t="shared" si="1"/>
        <v>73.37545609028021</v>
      </c>
      <c r="G82" s="66"/>
      <c r="H82" s="66"/>
      <c r="I82" s="66"/>
      <c r="J82" s="66"/>
      <c r="K82" s="66"/>
      <c r="L82" s="66"/>
      <c r="M82" s="66"/>
      <c r="N82" s="66"/>
      <c r="O82" s="66"/>
      <c r="P82" s="66"/>
      <c r="Q82" s="66"/>
      <c r="R82" s="66"/>
      <c r="S82" s="66"/>
      <c r="T82" s="66"/>
      <c r="U82" s="66"/>
      <c r="V82" s="66"/>
      <c r="W82" s="66"/>
    </row>
    <row r="83" spans="1:23" ht="12.75" customHeight="1" x14ac:dyDescent="0.25">
      <c r="A83" s="70" t="s">
        <v>2261</v>
      </c>
      <c r="B83" s="65" t="s">
        <v>2262</v>
      </c>
      <c r="C83" s="134" t="s">
        <v>2261</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2263</v>
      </c>
      <c r="B84" s="65" t="s">
        <v>2264</v>
      </c>
      <c r="C84" s="134" t="s">
        <v>2263</v>
      </c>
      <c r="D84" s="192">
        <v>398.17</v>
      </c>
      <c r="E84" s="192">
        <v>398.17</v>
      </c>
      <c r="F84" s="71">
        <f t="shared" si="1"/>
        <v>100</v>
      </c>
      <c r="G84" s="66"/>
      <c r="H84" s="66"/>
      <c r="I84" s="66"/>
      <c r="J84" s="66"/>
      <c r="K84" s="66"/>
      <c r="L84" s="66"/>
      <c r="M84" s="66"/>
      <c r="N84" s="66"/>
      <c r="O84" s="66"/>
      <c r="P84" s="66"/>
      <c r="Q84" s="66"/>
      <c r="R84" s="66"/>
      <c r="S84" s="66"/>
      <c r="T84" s="66"/>
      <c r="U84" s="66"/>
      <c r="V84" s="66"/>
      <c r="W84" s="66"/>
    </row>
    <row r="85" spans="1:23" ht="12.75" customHeight="1" x14ac:dyDescent="0.25">
      <c r="A85" s="70" t="s">
        <v>2265</v>
      </c>
      <c r="B85" s="65" t="s">
        <v>2266</v>
      </c>
      <c r="C85" s="134" t="s">
        <v>2265</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12" x14ac:dyDescent="0.25">
      <c r="A86" s="70" t="s">
        <v>2267</v>
      </c>
      <c r="B86" s="65" t="s">
        <v>2268</v>
      </c>
      <c r="C86" s="134" t="s">
        <v>2267</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2269</v>
      </c>
      <c r="B87" s="65" t="s">
        <v>2270</v>
      </c>
      <c r="C87" s="134" t="s">
        <v>2269</v>
      </c>
      <c r="D87" s="192">
        <v>175367.47</v>
      </c>
      <c r="E87" s="192">
        <v>128570.67</v>
      </c>
      <c r="F87" s="71">
        <f t="shared" si="1"/>
        <v>73.315005342781063</v>
      </c>
      <c r="G87" s="66"/>
      <c r="H87" s="66"/>
      <c r="I87" s="66"/>
      <c r="J87" s="66"/>
      <c r="K87" s="66"/>
      <c r="L87" s="66"/>
      <c r="M87" s="66"/>
      <c r="N87" s="66"/>
      <c r="O87" s="66"/>
      <c r="P87" s="66"/>
      <c r="Q87" s="66"/>
      <c r="R87" s="66"/>
      <c r="S87" s="66"/>
      <c r="T87" s="66"/>
      <c r="U87" s="66"/>
      <c r="V87" s="66"/>
      <c r="W87" s="66"/>
    </row>
    <row r="88" spans="1:23" ht="12.75" customHeight="1" x14ac:dyDescent="0.25">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200000000000003" x14ac:dyDescent="0.25">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2275</v>
      </c>
      <c r="B90" s="65" t="s">
        <v>2276</v>
      </c>
      <c r="C90" s="134" t="s">
        <v>2275</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2277</v>
      </c>
      <c r="B91" s="65" t="s">
        <v>2278</v>
      </c>
      <c r="C91" s="134" t="s">
        <v>2277</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2279</v>
      </c>
      <c r="B92" s="65" t="s">
        <v>2280</v>
      </c>
      <c r="C92" s="134" t="s">
        <v>2279</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2281</v>
      </c>
      <c r="B93" s="65" t="s">
        <v>2282</v>
      </c>
      <c r="C93" s="134" t="s">
        <v>2281</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2283</v>
      </c>
      <c r="B94" s="65" t="s">
        <v>2284</v>
      </c>
      <c r="C94" s="134" t="s">
        <v>2283</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2285</v>
      </c>
      <c r="B95" s="65" t="s">
        <v>2286</v>
      </c>
      <c r="C95" s="134" t="s">
        <v>2285</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2287</v>
      </c>
      <c r="B96" s="65" t="s">
        <v>2288</v>
      </c>
      <c r="C96" s="134" t="s">
        <v>2287</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2289</v>
      </c>
      <c r="B97" s="65" t="s">
        <v>2290</v>
      </c>
      <c r="C97" s="134" t="s">
        <v>2289</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2291</v>
      </c>
      <c r="B98" s="65" t="s">
        <v>2292</v>
      </c>
      <c r="C98" s="134" t="s">
        <v>2291</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2293</v>
      </c>
      <c r="B99" s="65" t="s">
        <v>2294</v>
      </c>
      <c r="C99" s="134" t="s">
        <v>2293</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2295</v>
      </c>
      <c r="B100" s="65" t="s">
        <v>2296</v>
      </c>
      <c r="C100" s="134" t="s">
        <v>2295</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2297</v>
      </c>
      <c r="B101" s="65" t="s">
        <v>2298</v>
      </c>
      <c r="C101" s="134" t="s">
        <v>2297</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2299</v>
      </c>
      <c r="B102" s="65" t="s">
        <v>2300</v>
      </c>
      <c r="C102" s="134" t="s">
        <v>2299</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2301</v>
      </c>
      <c r="B103" s="65" t="s">
        <v>2302</v>
      </c>
      <c r="C103" s="134" t="s">
        <v>2301</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2303</v>
      </c>
      <c r="B104" s="65" t="s">
        <v>2304</v>
      </c>
      <c r="C104" s="134" t="s">
        <v>2303</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2305</v>
      </c>
      <c r="B105" s="65" t="s">
        <v>2306</v>
      </c>
      <c r="C105" s="134" t="s">
        <v>2305</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5">
      <c r="A106" s="70" t="s">
        <v>2307</v>
      </c>
      <c r="B106" s="65" t="s">
        <v>2308</v>
      </c>
      <c r="C106" s="134" t="s">
        <v>2307</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2.8" x14ac:dyDescent="0.25">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2311</v>
      </c>
      <c r="B108" s="65" t="s">
        <v>2312</v>
      </c>
      <c r="C108" s="134" t="s">
        <v>2311</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2313</v>
      </c>
      <c r="B109" s="65" t="s">
        <v>2314</v>
      </c>
      <c r="C109" s="134" t="s">
        <v>2313</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2315</v>
      </c>
      <c r="B110" s="65" t="s">
        <v>2316</v>
      </c>
      <c r="C110" s="134" t="s">
        <v>2315</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2317</v>
      </c>
      <c r="B111" s="65" t="s">
        <v>2318</v>
      </c>
      <c r="C111" s="134" t="s">
        <v>2317</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2319</v>
      </c>
      <c r="B112" s="65" t="s">
        <v>2320</v>
      </c>
      <c r="C112" s="134" t="s">
        <v>2319</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2321</v>
      </c>
      <c r="B113" s="65" t="s">
        <v>2322</v>
      </c>
      <c r="C113" s="134" t="s">
        <v>2321</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2323</v>
      </c>
      <c r="B114" s="65" t="s">
        <v>2324</v>
      </c>
      <c r="C114" s="134" t="s">
        <v>2323</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2325</v>
      </c>
      <c r="B115" s="65" t="s">
        <v>2326</v>
      </c>
      <c r="C115" s="134" t="s">
        <v>2325</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2327</v>
      </c>
      <c r="B116" s="65" t="s">
        <v>2328</v>
      </c>
      <c r="C116" s="134" t="s">
        <v>2327</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2329</v>
      </c>
      <c r="B117" s="65" t="s">
        <v>2330</v>
      </c>
      <c r="C117" s="134" t="s">
        <v>2329</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2331</v>
      </c>
      <c r="B118" s="65" t="s">
        <v>2332</v>
      </c>
      <c r="C118" s="134" t="s">
        <v>2331</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2337</v>
      </c>
      <c r="B121" s="65" t="s">
        <v>2338</v>
      </c>
      <c r="C121" s="134" t="s">
        <v>2337</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2339</v>
      </c>
      <c r="B122" s="65" t="s">
        <v>2340</v>
      </c>
      <c r="C122" s="134" t="s">
        <v>2339</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2341</v>
      </c>
      <c r="B123" s="65" t="s">
        <v>2342</v>
      </c>
      <c r="C123" s="134" t="s">
        <v>2341</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2343</v>
      </c>
      <c r="B124" s="65" t="s">
        <v>2344</v>
      </c>
      <c r="C124" s="134" t="s">
        <v>2343</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2345</v>
      </c>
      <c r="B125" s="65" t="s">
        <v>2346</v>
      </c>
      <c r="C125" s="134" t="s">
        <v>2345</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2347</v>
      </c>
      <c r="B126" s="65" t="s">
        <v>2348</v>
      </c>
      <c r="C126" s="134" t="s">
        <v>2347</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2351</v>
      </c>
      <c r="B128" s="65" t="s">
        <v>2338</v>
      </c>
      <c r="C128" s="134" t="s">
        <v>2351</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2352</v>
      </c>
      <c r="B129" s="65" t="s">
        <v>2340</v>
      </c>
      <c r="C129" s="134" t="s">
        <v>2352</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2353</v>
      </c>
      <c r="B130" s="65" t="s">
        <v>2342</v>
      </c>
      <c r="C130" s="134" t="s">
        <v>2353</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2354</v>
      </c>
      <c r="B131" s="65" t="s">
        <v>2344</v>
      </c>
      <c r="C131" s="134" t="s">
        <v>2354</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2355</v>
      </c>
      <c r="B132" s="65" t="s">
        <v>2346</v>
      </c>
      <c r="C132" s="134" t="s">
        <v>2355</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2356</v>
      </c>
      <c r="B133" s="65" t="s">
        <v>2348</v>
      </c>
      <c r="C133" s="134" t="s">
        <v>2356</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2357</v>
      </c>
      <c r="B134" s="65" t="s">
        <v>2358</v>
      </c>
      <c r="C134" s="134" t="s">
        <v>2357</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2359</v>
      </c>
      <c r="B135" s="65" t="s">
        <v>2360</v>
      </c>
      <c r="C135" s="134" t="s">
        <v>2359</v>
      </c>
      <c r="D135" s="79">
        <f t="shared" ref="D135:E135" si="21">D136+D143-D146</f>
        <v>49685.590000000004</v>
      </c>
      <c r="E135" s="79">
        <f t="shared" si="21"/>
        <v>49685.590000000004</v>
      </c>
      <c r="F135" s="71">
        <f t="shared" si="1"/>
        <v>100</v>
      </c>
      <c r="G135" s="66"/>
      <c r="H135" s="66"/>
      <c r="I135" s="66"/>
      <c r="J135" s="66"/>
      <c r="K135" s="66"/>
      <c r="L135" s="66"/>
      <c r="M135" s="66"/>
      <c r="N135" s="66"/>
      <c r="O135" s="66"/>
      <c r="P135" s="66"/>
      <c r="Q135" s="66"/>
      <c r="R135" s="66"/>
      <c r="S135" s="66"/>
      <c r="T135" s="66"/>
      <c r="U135" s="66"/>
      <c r="V135" s="66"/>
      <c r="W135" s="66"/>
    </row>
    <row r="136" spans="1:23" ht="12" x14ac:dyDescent="0.25">
      <c r="A136" s="70"/>
      <c r="B136" s="65" t="s">
        <v>2361</v>
      </c>
      <c r="C136" s="134" t="s">
        <v>2362</v>
      </c>
      <c r="D136" s="79">
        <f t="shared" ref="D136:E136" si="22">SUM(D137:D142)</f>
        <v>49685.590000000004</v>
      </c>
      <c r="E136" s="79">
        <f t="shared" si="22"/>
        <v>49685.590000000004</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2363</v>
      </c>
      <c r="B137" s="65" t="s">
        <v>922</v>
      </c>
      <c r="C137" s="134" t="s">
        <v>2363</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2364</v>
      </c>
      <c r="B138" s="65" t="s">
        <v>924</v>
      </c>
      <c r="C138" s="134" t="s">
        <v>2364</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2365</v>
      </c>
      <c r="B139" s="65" t="s">
        <v>926</v>
      </c>
      <c r="C139" s="134" t="s">
        <v>2365</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2366</v>
      </c>
      <c r="B140" s="65" t="s">
        <v>1132</v>
      </c>
      <c r="C140" s="134" t="s">
        <v>2366</v>
      </c>
      <c r="D140" s="192">
        <v>48576.55</v>
      </c>
      <c r="E140" s="192">
        <v>48576.55</v>
      </c>
      <c r="F140" s="71">
        <f t="shared" si="1"/>
        <v>100</v>
      </c>
      <c r="G140" s="66"/>
      <c r="H140" s="66"/>
      <c r="I140" s="66"/>
      <c r="J140" s="66"/>
      <c r="K140" s="66"/>
      <c r="L140" s="66"/>
      <c r="M140" s="66"/>
      <c r="N140" s="66"/>
      <c r="O140" s="66"/>
      <c r="P140" s="66"/>
      <c r="Q140" s="66"/>
      <c r="R140" s="66"/>
      <c r="S140" s="66"/>
      <c r="T140" s="66"/>
      <c r="U140" s="66"/>
      <c r="V140" s="66"/>
      <c r="W140" s="66"/>
    </row>
    <row r="141" spans="1:23" ht="22.8" x14ac:dyDescent="0.25">
      <c r="A141" s="70" t="s">
        <v>2367</v>
      </c>
      <c r="B141" s="182" t="s">
        <v>1136</v>
      </c>
      <c r="C141" s="134" t="s">
        <v>2367</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2368</v>
      </c>
      <c r="B142" s="65" t="s">
        <v>938</v>
      </c>
      <c r="C142" s="134" t="s">
        <v>2368</v>
      </c>
      <c r="D142" s="192">
        <v>1109.04</v>
      </c>
      <c r="E142" s="192">
        <v>1109.04</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2371</v>
      </c>
      <c r="B144" s="65" t="s">
        <v>1138</v>
      </c>
      <c r="C144" s="134" t="s">
        <v>2371</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2372</v>
      </c>
      <c r="B145" s="65" t="s">
        <v>940</v>
      </c>
      <c r="C145" s="134" t="s">
        <v>2372</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2373</v>
      </c>
      <c r="B146" s="65" t="s">
        <v>2374</v>
      </c>
      <c r="C146" s="134" t="s">
        <v>2373</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2375</v>
      </c>
      <c r="B147" s="65" t="s">
        <v>2376</v>
      </c>
      <c r="C147" s="134" t="s">
        <v>2375</v>
      </c>
      <c r="D147" s="79">
        <f t="shared" ref="D147:E147" si="24">SUM(D148:D150)+SUM(D159:D163)-D164</f>
        <v>287251.42000000004</v>
      </c>
      <c r="E147" s="79">
        <f t="shared" si="24"/>
        <v>653354.23999999999</v>
      </c>
      <c r="F147" s="71">
        <f t="shared" si="1"/>
        <v>227.45030816557841</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2377</v>
      </c>
      <c r="B148" s="65" t="s">
        <v>2378</v>
      </c>
      <c r="C148" s="134" t="s">
        <v>2377</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2379</v>
      </c>
      <c r="B149" s="65" t="s">
        <v>2380</v>
      </c>
      <c r="C149" s="134" t="s">
        <v>2379</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2.8" x14ac:dyDescent="0.25">
      <c r="A150" s="70" t="s">
        <v>2381</v>
      </c>
      <c r="B150" s="65" t="s">
        <v>2382</v>
      </c>
      <c r="C150" s="134" t="s">
        <v>2381</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2383</v>
      </c>
      <c r="B151" s="65" t="s">
        <v>2384</v>
      </c>
      <c r="C151" s="134" t="s">
        <v>2383</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2385</v>
      </c>
      <c r="B152" s="65" t="s">
        <v>2386</v>
      </c>
      <c r="C152" s="134" t="s">
        <v>2385</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2.8" x14ac:dyDescent="0.25">
      <c r="A153" s="70" t="s">
        <v>2387</v>
      </c>
      <c r="B153" s="65" t="s">
        <v>2388</v>
      </c>
      <c r="C153" s="134" t="s">
        <v>2387</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2389</v>
      </c>
      <c r="B154" s="65" t="s">
        <v>2390</v>
      </c>
      <c r="C154" s="134" t="s">
        <v>2389</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2.8" x14ac:dyDescent="0.25">
      <c r="A155" s="70" t="s">
        <v>2391</v>
      </c>
      <c r="B155" s="65" t="s">
        <v>2392</v>
      </c>
      <c r="C155" s="134" t="s">
        <v>2391</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2.8" x14ac:dyDescent="0.25">
      <c r="A156" s="70" t="s">
        <v>2393</v>
      </c>
      <c r="B156" s="65" t="s">
        <v>2394</v>
      </c>
      <c r="C156" s="134" t="s">
        <v>2393</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2.8" x14ac:dyDescent="0.25">
      <c r="A157" s="70" t="s">
        <v>2395</v>
      </c>
      <c r="B157" s="65" t="s">
        <v>2396</v>
      </c>
      <c r="C157" s="134" t="s">
        <v>2395</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5">
      <c r="A158" s="70" t="s">
        <v>2397</v>
      </c>
      <c r="B158" s="65" t="s">
        <v>2398</v>
      </c>
      <c r="C158" s="134" t="s">
        <v>2397</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2.8" x14ac:dyDescent="0.25">
      <c r="A160" s="70" t="s">
        <v>2401</v>
      </c>
      <c r="B160" s="182" t="s">
        <v>2402</v>
      </c>
      <c r="C160" s="134" t="s">
        <v>2401</v>
      </c>
      <c r="D160" s="192">
        <v>0</v>
      </c>
      <c r="E160" s="192">
        <v>0</v>
      </c>
      <c r="F160" s="71" t="str">
        <f t="shared" si="1"/>
        <v>-</v>
      </c>
      <c r="G160" s="66"/>
      <c r="H160" s="66"/>
      <c r="I160" s="66"/>
      <c r="J160" s="66"/>
      <c r="K160" s="66"/>
      <c r="L160" s="66"/>
      <c r="M160" s="66"/>
      <c r="N160" s="66"/>
      <c r="O160" s="66"/>
      <c r="P160" s="66"/>
      <c r="Q160" s="66"/>
      <c r="R160" s="66"/>
      <c r="S160" s="66"/>
      <c r="T160" s="66"/>
      <c r="U160" s="66"/>
      <c r="V160" s="66"/>
      <c r="W160" s="66"/>
    </row>
    <row r="161" spans="1:23" ht="22.8" x14ac:dyDescent="0.25">
      <c r="A161" s="70" t="s">
        <v>2403</v>
      </c>
      <c r="B161" s="65" t="s">
        <v>2404</v>
      </c>
      <c r="C161" s="134" t="s">
        <v>2403</v>
      </c>
      <c r="D161" s="192">
        <v>534988.81000000006</v>
      </c>
      <c r="E161" s="192">
        <v>911004.9</v>
      </c>
      <c r="F161" s="71">
        <f t="shared" si="1"/>
        <v>170.28485137848023</v>
      </c>
      <c r="G161" s="66"/>
      <c r="H161" s="66"/>
      <c r="I161" s="66"/>
      <c r="J161" s="66"/>
      <c r="K161" s="66"/>
      <c r="L161" s="66"/>
      <c r="M161" s="66"/>
      <c r="N161" s="66"/>
      <c r="O161" s="66"/>
      <c r="P161" s="66"/>
      <c r="Q161" s="66"/>
      <c r="R161" s="66"/>
      <c r="S161" s="66"/>
      <c r="T161" s="66"/>
      <c r="U161" s="66"/>
      <c r="V161" s="66"/>
      <c r="W161" s="66"/>
    </row>
    <row r="162" spans="1:23" ht="22.8" x14ac:dyDescent="0.25">
      <c r="A162" s="70" t="s">
        <v>2405</v>
      </c>
      <c r="B162" s="65" t="s">
        <v>2406</v>
      </c>
      <c r="C162" s="134" t="s">
        <v>2405</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2407</v>
      </c>
      <c r="B163" s="65" t="s">
        <v>2408</v>
      </c>
      <c r="C163" s="134" t="s">
        <v>2407</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2409</v>
      </c>
      <c r="B164" s="65" t="s">
        <v>2410</v>
      </c>
      <c r="C164" s="134" t="s">
        <v>2409</v>
      </c>
      <c r="D164" s="192">
        <v>247737.39</v>
      </c>
      <c r="E164" s="192">
        <v>257650.66</v>
      </c>
      <c r="F164" s="71">
        <f t="shared" si="1"/>
        <v>104.00152354878686</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2415</v>
      </c>
      <c r="B167" s="65" t="s">
        <v>2416</v>
      </c>
      <c r="C167" s="134" t="s">
        <v>2415</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2417</v>
      </c>
      <c r="B168" s="65" t="s">
        <v>2418</v>
      </c>
      <c r="C168" s="134" t="s">
        <v>2417</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2419</v>
      </c>
      <c r="B169" s="65" t="s">
        <v>2420</v>
      </c>
      <c r="C169" s="134" t="s">
        <v>2419</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2421</v>
      </c>
      <c r="B170" s="65" t="s">
        <v>2422</v>
      </c>
      <c r="C170" s="134" t="s">
        <v>2421</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2.8" x14ac:dyDescent="0.25">
      <c r="A171" s="70" t="s">
        <v>1252</v>
      </c>
      <c r="B171" s="65" t="s">
        <v>2423</v>
      </c>
      <c r="C171" s="134" t="s">
        <v>1252</v>
      </c>
      <c r="D171" s="79">
        <f t="shared" ref="D171:E171" si="27">SUM(D172:D174)</f>
        <v>688514.14</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2424</v>
      </c>
      <c r="B172" s="65" t="s">
        <v>2425</v>
      </c>
      <c r="C172" s="134" t="s">
        <v>2424</v>
      </c>
      <c r="D172" s="192">
        <v>688514.14</v>
      </c>
      <c r="E172" s="192">
        <v>0</v>
      </c>
      <c r="F172" s="71">
        <f t="shared" si="1"/>
        <v>0</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5">
      <c r="A174" s="70" t="s">
        <v>2428</v>
      </c>
      <c r="B174" s="65" t="s">
        <v>2429</v>
      </c>
      <c r="C174" s="134" t="s">
        <v>2428</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5">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2431</v>
      </c>
      <c r="C176" s="134" t="s">
        <v>2432</v>
      </c>
      <c r="D176" s="79">
        <f>D177+D251</f>
        <v>8492745.0200000014</v>
      </c>
      <c r="E176" s="79">
        <f>E177+E251</f>
        <v>8614118.4400000013</v>
      </c>
      <c r="F176" s="71">
        <f t="shared" si="1"/>
        <v>101.42914239994457</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2433</v>
      </c>
      <c r="B177" s="65" t="s">
        <v>2434</v>
      </c>
      <c r="C177" s="134" t="s">
        <v>2433</v>
      </c>
      <c r="D177" s="79">
        <f>D178+D197+D203+D219+D247+D248</f>
        <v>1577224.32</v>
      </c>
      <c r="E177" s="79">
        <f>E178+E197+E203+E219+E247+E248</f>
        <v>1667647.92</v>
      </c>
      <c r="F177" s="71">
        <f t="shared" si="1"/>
        <v>105.73308430851485</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2435</v>
      </c>
      <c r="B178" s="65" t="s">
        <v>2436</v>
      </c>
      <c r="C178" s="134" t="s">
        <v>2435</v>
      </c>
      <c r="D178" s="79">
        <f>SUM(D179:D181)+D185+D186+SUM(D194:D196)</f>
        <v>1563452.58</v>
      </c>
      <c r="E178" s="79">
        <f>SUM(E179:E181)+E185+E186+SUM(E194:E196)</f>
        <v>1641522.21</v>
      </c>
      <c r="F178" s="71">
        <f t="shared" si="1"/>
        <v>104.99341208033313</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2437</v>
      </c>
      <c r="B179" s="65" t="s">
        <v>2438</v>
      </c>
      <c r="C179" s="134" t="s">
        <v>2437</v>
      </c>
      <c r="D179" s="192">
        <v>674685.28</v>
      </c>
      <c r="E179" s="192">
        <v>720301.57</v>
      </c>
      <c r="F179" s="71">
        <f t="shared" si="1"/>
        <v>106.76112127420356</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2439</v>
      </c>
      <c r="B180" s="65" t="s">
        <v>2440</v>
      </c>
      <c r="C180" s="134" t="s">
        <v>2439</v>
      </c>
      <c r="D180" s="192">
        <v>97988.83</v>
      </c>
      <c r="E180" s="192">
        <v>137833.67000000001</v>
      </c>
      <c r="F180" s="71">
        <f t="shared" si="1"/>
        <v>140.66263471050732</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2441</v>
      </c>
      <c r="B181" s="65" t="s">
        <v>2442</v>
      </c>
      <c r="C181" s="134" t="s">
        <v>2441</v>
      </c>
      <c r="D181" s="79">
        <f t="shared" ref="D181:E181" si="28">SUM(D182:D184)</f>
        <v>0</v>
      </c>
      <c r="E181" s="79">
        <f t="shared" si="28"/>
        <v>0.1</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2445</v>
      </c>
      <c r="B183" s="65" t="s">
        <v>2446</v>
      </c>
      <c r="C183" s="134" t="s">
        <v>2445</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2447</v>
      </c>
      <c r="B184" s="65" t="s">
        <v>2448</v>
      </c>
      <c r="C184" s="134" t="s">
        <v>2447</v>
      </c>
      <c r="D184" s="192">
        <v>0</v>
      </c>
      <c r="E184" s="192">
        <v>0.1</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2449</v>
      </c>
      <c r="B185" s="65" t="s">
        <v>2450</v>
      </c>
      <c r="C185" s="134" t="s">
        <v>2449</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2.8" x14ac:dyDescent="0.25">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5">
      <c r="A187" s="70" t="s">
        <v>2453</v>
      </c>
      <c r="B187" s="65" t="s">
        <v>2454</v>
      </c>
      <c r="C187" s="134" t="s">
        <v>2453</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2" x14ac:dyDescent="0.25">
      <c r="A188" s="70" t="s">
        <v>2455</v>
      </c>
      <c r="B188" s="65" t="s">
        <v>2456</v>
      </c>
      <c r="C188" s="134" t="s">
        <v>2455</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5">
      <c r="A189" s="70" t="s">
        <v>2457</v>
      </c>
      <c r="B189" s="65" t="s">
        <v>2458</v>
      </c>
      <c r="C189" s="134" t="s">
        <v>2457</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5">
      <c r="A190" s="70" t="s">
        <v>2459</v>
      </c>
      <c r="B190" s="65" t="s">
        <v>2460</v>
      </c>
      <c r="C190" s="134" t="s">
        <v>2459</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12" x14ac:dyDescent="0.25">
      <c r="A191" s="70" t="s">
        <v>2461</v>
      </c>
      <c r="B191" s="65" t="s">
        <v>2462</v>
      </c>
      <c r="C191" s="134" t="s">
        <v>2461</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2.8" x14ac:dyDescent="0.25">
      <c r="A192" s="70" t="s">
        <v>2463</v>
      </c>
      <c r="B192" s="65" t="s">
        <v>2464</v>
      </c>
      <c r="C192" s="134" t="s">
        <v>2463</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5">
      <c r="A193" s="70" t="s">
        <v>2465</v>
      </c>
      <c r="B193" s="65" t="s">
        <v>2466</v>
      </c>
      <c r="C193" s="134" t="s">
        <v>2465</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2467</v>
      </c>
      <c r="B194" s="65" t="s">
        <v>2468</v>
      </c>
      <c r="C194" s="134" t="s">
        <v>2467</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2469</v>
      </c>
      <c r="B195" s="65" t="s">
        <v>2470</v>
      </c>
      <c r="C195" s="134" t="s">
        <v>2469</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2471</v>
      </c>
      <c r="B196" s="65" t="s">
        <v>2472</v>
      </c>
      <c r="C196" s="134" t="s">
        <v>2471</v>
      </c>
      <c r="D196" s="192">
        <v>790778.47</v>
      </c>
      <c r="E196" s="192">
        <v>783386.87</v>
      </c>
      <c r="F196" s="71">
        <f t="shared" si="1"/>
        <v>99.065275512622392</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2473</v>
      </c>
      <c r="B197" s="65" t="s">
        <v>2474</v>
      </c>
      <c r="C197" s="134" t="s">
        <v>2473</v>
      </c>
      <c r="D197" s="79">
        <f>SUM(D198:D202)</f>
        <v>13771.74</v>
      </c>
      <c r="E197" s="79">
        <f>SUM(E198:E202)</f>
        <v>2249.9899999999998</v>
      </c>
      <c r="F197" s="71">
        <f t="shared" si="1"/>
        <v>16.337732196512565</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2475</v>
      </c>
      <c r="B198" s="65" t="s">
        <v>2476</v>
      </c>
      <c r="C198" s="134" t="s">
        <v>2475</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2477</v>
      </c>
      <c r="B199" s="65" t="s">
        <v>2478</v>
      </c>
      <c r="C199" s="134" t="s">
        <v>2477</v>
      </c>
      <c r="D199" s="192">
        <v>13771.74</v>
      </c>
      <c r="E199" s="192">
        <v>2249.9899999999998</v>
      </c>
      <c r="F199" s="71">
        <f t="shared" ref="F199:F202" si="30">IF(D199&gt;0,IF(E199/D199&gt;=100,"&gt;&gt;100",E199/D199*100),"-")</f>
        <v>16.337732196512565</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2479</v>
      </c>
      <c r="B200" s="65" t="s">
        <v>2480</v>
      </c>
      <c r="C200" s="134" t="s">
        <v>2479</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2481</v>
      </c>
      <c r="B201" s="65" t="s">
        <v>2482</v>
      </c>
      <c r="C201" s="134" t="s">
        <v>2481</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2483</v>
      </c>
      <c r="B202" s="65" t="s">
        <v>2484</v>
      </c>
      <c r="C202" s="134" t="s">
        <v>2483</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12" x14ac:dyDescent="0.25">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2.8" x14ac:dyDescent="0.25">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2489</v>
      </c>
      <c r="B205" s="65" t="s">
        <v>2490</v>
      </c>
      <c r="C205" s="134" t="s">
        <v>2489</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2491</v>
      </c>
      <c r="B206" s="65" t="s">
        <v>2492</v>
      </c>
      <c r="C206" s="134" t="s">
        <v>2491</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2493</v>
      </c>
      <c r="B207" s="65" t="s">
        <v>2494</v>
      </c>
      <c r="C207" s="134" t="s">
        <v>2493</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2495</v>
      </c>
      <c r="B208" s="65" t="s">
        <v>2496</v>
      </c>
      <c r="C208" s="134" t="s">
        <v>2495</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2497</v>
      </c>
      <c r="B209" s="65" t="s">
        <v>2498</v>
      </c>
      <c r="C209" s="134" t="s">
        <v>2497</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2499</v>
      </c>
      <c r="B210" s="65" t="s">
        <v>2500</v>
      </c>
      <c r="C210" s="134" t="s">
        <v>2499</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2.8" x14ac:dyDescent="0.25">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2503</v>
      </c>
      <c r="B212" s="65" t="s">
        <v>2490</v>
      </c>
      <c r="C212" s="134" t="s">
        <v>2503</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2504</v>
      </c>
      <c r="B213" s="65" t="s">
        <v>2492</v>
      </c>
      <c r="C213" s="134" t="s">
        <v>2504</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2505</v>
      </c>
      <c r="B214" s="65" t="s">
        <v>2494</v>
      </c>
      <c r="C214" s="134" t="s">
        <v>2505</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2506</v>
      </c>
      <c r="B215" s="65" t="s">
        <v>2496</v>
      </c>
      <c r="C215" s="134" t="s">
        <v>2506</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2507</v>
      </c>
      <c r="B216" s="65" t="s">
        <v>2498</v>
      </c>
      <c r="C216" s="134" t="s">
        <v>2507</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2508</v>
      </c>
      <c r="B217" s="65" t="s">
        <v>2500</v>
      </c>
      <c r="C217" s="134" t="s">
        <v>2508</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2509</v>
      </c>
      <c r="B218" s="65" t="s">
        <v>2510</v>
      </c>
      <c r="C218" s="134" t="s">
        <v>2509</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4.200000000000003" x14ac:dyDescent="0.25">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2515</v>
      </c>
      <c r="B221" s="65" t="s">
        <v>2516</v>
      </c>
      <c r="C221" s="134" t="s">
        <v>2515</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2517</v>
      </c>
      <c r="B222" s="65" t="s">
        <v>2518</v>
      </c>
      <c r="C222" s="134" t="s">
        <v>2517</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2519</v>
      </c>
      <c r="B223" s="65" t="s">
        <v>2520</v>
      </c>
      <c r="C223" s="134" t="s">
        <v>2519</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2521</v>
      </c>
      <c r="B224" s="65" t="s">
        <v>2522</v>
      </c>
      <c r="C224" s="134" t="s">
        <v>2521</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2523</v>
      </c>
      <c r="B225" s="65" t="s">
        <v>2524</v>
      </c>
      <c r="C225" s="134" t="s">
        <v>2523</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12" x14ac:dyDescent="0.25">
      <c r="A226" s="70" t="s">
        <v>2525</v>
      </c>
      <c r="B226" s="65" t="s">
        <v>2526</v>
      </c>
      <c r="C226" s="134" t="s">
        <v>2525</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2.8" x14ac:dyDescent="0.25">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12" x14ac:dyDescent="0.25">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5">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2.8" x14ac:dyDescent="0.25">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2549</v>
      </c>
      <c r="B238" s="65" t="s">
        <v>2550</v>
      </c>
      <c r="C238" s="134" t="s">
        <v>2549</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2551</v>
      </c>
      <c r="B239" s="65" t="s">
        <v>2552</v>
      </c>
      <c r="C239" s="134" t="s">
        <v>2551</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2553</v>
      </c>
      <c r="C240" s="134" t="s">
        <v>2554</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2555</v>
      </c>
      <c r="C241" s="134" t="s">
        <v>2556</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2557</v>
      </c>
      <c r="C242" s="134" t="s">
        <v>2558</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2559</v>
      </c>
      <c r="C243" s="134" t="s">
        <v>2560</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2561</v>
      </c>
      <c r="C244" s="134" t="s">
        <v>2562</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2563</v>
      </c>
      <c r="C245" s="134" t="s">
        <v>2564</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2565</v>
      </c>
      <c r="C246" s="134" t="s">
        <v>2566</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2567</v>
      </c>
      <c r="B247" s="65" t="s">
        <v>2568</v>
      </c>
      <c r="C247" s="134" t="s">
        <v>2567</v>
      </c>
      <c r="D247" s="192">
        <v>0</v>
      </c>
      <c r="E247" s="192">
        <v>23875.72</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2.8" x14ac:dyDescent="0.25">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2573</v>
      </c>
      <c r="B250" s="65" t="s">
        <v>2574</v>
      </c>
      <c r="C250" s="134" t="s">
        <v>2573</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2575</v>
      </c>
      <c r="B251" s="65" t="s">
        <v>2576</v>
      </c>
      <c r="C251" s="134" t="s">
        <v>2575</v>
      </c>
      <c r="D251" s="79">
        <f>+D252+D255-D264+D274+D291</f>
        <v>6915520.7000000011</v>
      </c>
      <c r="E251" s="79">
        <f>+E252+E255-E264+E274+E291</f>
        <v>6946470.5200000014</v>
      </c>
      <c r="F251" s="71">
        <f t="shared" si="1"/>
        <v>100.44754142663473</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2577</v>
      </c>
      <c r="B252" s="65" t="s">
        <v>2578</v>
      </c>
      <c r="C252" s="134" t="s">
        <v>2577</v>
      </c>
      <c r="D252" s="79">
        <f>D253-D254</f>
        <v>4874268.04</v>
      </c>
      <c r="E252" s="79">
        <f>E253-E254</f>
        <v>5229682.53</v>
      </c>
      <c r="F252" s="71">
        <f t="shared" si="1"/>
        <v>107.29164845025633</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2579</v>
      </c>
      <c r="B253" s="65" t="s">
        <v>2580</v>
      </c>
      <c r="C253" s="134" t="s">
        <v>2579</v>
      </c>
      <c r="D253" s="192">
        <v>4874268.04</v>
      </c>
      <c r="E253" s="192">
        <v>5229682.53</v>
      </c>
      <c r="F253" s="71">
        <f t="shared" si="1"/>
        <v>107.29164845025633</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2583</v>
      </c>
      <c r="B255" s="65" t="s">
        <v>2584</v>
      </c>
      <c r="C255" s="134" t="s">
        <v>2583</v>
      </c>
      <c r="D255" s="79">
        <f>D256-D260</f>
        <v>1883006.6800000002</v>
      </c>
      <c r="E255" s="79">
        <f>E256-E260</f>
        <v>1176419.3599999999</v>
      </c>
      <c r="F255" s="71">
        <f t="shared" si="1"/>
        <v>62.475580808879542</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2585</v>
      </c>
      <c r="B256" s="65" t="s">
        <v>2586</v>
      </c>
      <c r="C256" s="134" t="s">
        <v>2585</v>
      </c>
      <c r="D256" s="79">
        <f>SUM(D257:D259)</f>
        <v>3840418.41</v>
      </c>
      <c r="E256" s="79">
        <f>SUM(E257:E259)</f>
        <v>3695227.34</v>
      </c>
      <c r="F256" s="71">
        <f t="shared" si="1"/>
        <v>96.219394490403971</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598</v>
      </c>
      <c r="B257" s="65" t="s">
        <v>2587</v>
      </c>
      <c r="C257" s="134" t="s">
        <v>598</v>
      </c>
      <c r="D257" s="192">
        <v>3840418.41</v>
      </c>
      <c r="E257" s="192">
        <v>3695227.34</v>
      </c>
      <c r="F257" s="71">
        <f t="shared" si="1"/>
        <v>96.219394490403971</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1233</v>
      </c>
      <c r="B259" s="65" t="s">
        <v>2589</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2590</v>
      </c>
      <c r="B260" s="65" t="s">
        <v>2591</v>
      </c>
      <c r="C260" s="134" t="s">
        <v>2590</v>
      </c>
      <c r="D260" s="79">
        <f>SUM(D261:D263)</f>
        <v>1957411.73</v>
      </c>
      <c r="E260" s="79">
        <f>SUM(E261:E263)</f>
        <v>2518807.98</v>
      </c>
      <c r="F260" s="71">
        <f t="shared" si="1"/>
        <v>128.68053978607762</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600</v>
      </c>
      <c r="B261" s="65" t="s">
        <v>2592</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800</v>
      </c>
      <c r="B262" s="65" t="s">
        <v>2593</v>
      </c>
      <c r="C262" s="134" t="s">
        <v>800</v>
      </c>
      <c r="D262" s="192">
        <v>1957411.73</v>
      </c>
      <c r="E262" s="192">
        <v>2518807.98</v>
      </c>
      <c r="F262" s="71">
        <f t="shared" si="1"/>
        <v>128.68053978607762</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1235</v>
      </c>
      <c r="B263" s="65" t="s">
        <v>2594</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2595</v>
      </c>
      <c r="B264" s="65" t="s">
        <v>2596</v>
      </c>
      <c r="C264" s="134" t="s">
        <v>2595</v>
      </c>
      <c r="D264" s="79">
        <f>SUM(D265:D273)</f>
        <v>10.93</v>
      </c>
      <c r="E264" s="79">
        <f>SUM(E265:E273)</f>
        <v>10.93</v>
      </c>
      <c r="F264" s="71">
        <f t="shared" si="1"/>
        <v>100</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2597</v>
      </c>
      <c r="B265" s="65" t="s">
        <v>2598</v>
      </c>
      <c r="C265" s="134" t="s">
        <v>2597</v>
      </c>
      <c r="D265" s="192">
        <v>10.93</v>
      </c>
      <c r="E265" s="192">
        <v>10.93</v>
      </c>
      <c r="F265" s="71">
        <f t="shared" ref="F265:F273" si="38">IF(D265&gt;0,IF(E265/D265&gt;=100,"&gt;&gt;100",E265/D265*100),"-")</f>
        <v>100</v>
      </c>
      <c r="G265" s="66"/>
      <c r="H265" s="66"/>
      <c r="I265" s="66"/>
      <c r="J265" s="66"/>
      <c r="K265" s="66"/>
      <c r="L265" s="66"/>
      <c r="M265" s="66"/>
      <c r="N265" s="66"/>
      <c r="O265" s="66"/>
      <c r="P265" s="66"/>
      <c r="Q265" s="66"/>
      <c r="R265" s="66"/>
      <c r="S265" s="66"/>
      <c r="T265" s="66"/>
      <c r="U265" s="66"/>
      <c r="V265" s="66"/>
      <c r="W265" s="66"/>
    </row>
    <row r="266" spans="1:23" ht="22.8" x14ac:dyDescent="0.25">
      <c r="A266" s="70" t="s">
        <v>2599</v>
      </c>
      <c r="B266" s="65" t="s">
        <v>2600</v>
      </c>
      <c r="C266" s="134" t="s">
        <v>2599</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2.8" x14ac:dyDescent="0.25">
      <c r="A267" s="70" t="s">
        <v>2601</v>
      </c>
      <c r="B267" s="65" t="s">
        <v>2602</v>
      </c>
      <c r="C267" s="134" t="s">
        <v>2601</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2.8" x14ac:dyDescent="0.25">
      <c r="A268" s="70" t="s">
        <v>2603</v>
      </c>
      <c r="B268" s="65" t="s">
        <v>2604</v>
      </c>
      <c r="C268" s="134" t="s">
        <v>2603</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2.8" x14ac:dyDescent="0.25">
      <c r="A269" s="70" t="s">
        <v>2605</v>
      </c>
      <c r="B269" s="65" t="s">
        <v>2606</v>
      </c>
      <c r="C269" s="134" t="s">
        <v>2605</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2.8" x14ac:dyDescent="0.25">
      <c r="A270" s="70" t="s">
        <v>2607</v>
      </c>
      <c r="B270" s="65" t="s">
        <v>2608</v>
      </c>
      <c r="C270" s="134" t="s">
        <v>2607</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2609</v>
      </c>
      <c r="B271" s="65" t="s">
        <v>2610</v>
      </c>
      <c r="C271" s="134" t="s">
        <v>2609</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2611</v>
      </c>
      <c r="B272" s="65" t="s">
        <v>2612</v>
      </c>
      <c r="C272" s="134" t="s">
        <v>2611</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2613</v>
      </c>
      <c r="B273" s="65" t="s">
        <v>2614</v>
      </c>
      <c r="C273" s="134" t="s">
        <v>2613</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602</v>
      </c>
      <c r="B274" s="65" t="s">
        <v>2615</v>
      </c>
      <c r="C274" s="134" t="s">
        <v>602</v>
      </c>
      <c r="D274" s="79">
        <f>SUM(D275:D277)+SUM(D286:D290)</f>
        <v>158256.91</v>
      </c>
      <c r="E274" s="79">
        <f>SUM(E275:E277)+SUM(E286:E290)</f>
        <v>540379.56000000006</v>
      </c>
      <c r="F274" s="71">
        <f t="shared" si="1"/>
        <v>341.45716607255889</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2616</v>
      </c>
      <c r="B275" s="65" t="s">
        <v>2617</v>
      </c>
      <c r="C275" s="134" t="s">
        <v>2616</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2618</v>
      </c>
      <c r="B276" s="65" t="s">
        <v>2619</v>
      </c>
      <c r="C276" s="134" t="s">
        <v>2618</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2.8" x14ac:dyDescent="0.25">
      <c r="A277" s="70" t="s">
        <v>2620</v>
      </c>
      <c r="B277" s="65" t="s">
        <v>2621</v>
      </c>
      <c r="C277" s="134" t="s">
        <v>2620</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2622</v>
      </c>
      <c r="B278" s="65" t="s">
        <v>2623</v>
      </c>
      <c r="C278" s="134" t="s">
        <v>2622</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2624</v>
      </c>
      <c r="B279" s="65" t="s">
        <v>2625</v>
      </c>
      <c r="C279" s="134" t="s">
        <v>2624</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2626</v>
      </c>
      <c r="B280" s="65" t="s">
        <v>2627</v>
      </c>
      <c r="C280" s="134" t="s">
        <v>2626</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2628</v>
      </c>
      <c r="B281" s="65" t="s">
        <v>2629</v>
      </c>
      <c r="C281" s="134" t="s">
        <v>2628</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2630</v>
      </c>
      <c r="B282" s="65" t="s">
        <v>2631</v>
      </c>
      <c r="C282" s="134" t="s">
        <v>2630</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2632</v>
      </c>
      <c r="B283" s="65" t="s">
        <v>2633</v>
      </c>
      <c r="C283" s="134" t="s">
        <v>2632</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2.8" x14ac:dyDescent="0.25">
      <c r="A284" s="70" t="s">
        <v>2634</v>
      </c>
      <c r="B284" s="65" t="s">
        <v>150</v>
      </c>
      <c r="C284" s="134" t="s">
        <v>2634</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2635</v>
      </c>
      <c r="B285" s="65" t="s">
        <v>2636</v>
      </c>
      <c r="C285" s="134" t="s">
        <v>2635</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2637</v>
      </c>
      <c r="B286" s="65" t="s">
        <v>2638</v>
      </c>
      <c r="C286" s="134" t="s">
        <v>2637</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2.8" x14ac:dyDescent="0.25">
      <c r="A287" s="70" t="s">
        <v>2639</v>
      </c>
      <c r="B287" s="65" t="s">
        <v>2640</v>
      </c>
      <c r="C287" s="134" t="s">
        <v>2639</v>
      </c>
      <c r="D287" s="192">
        <v>0</v>
      </c>
      <c r="E287" s="192">
        <v>0</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2641</v>
      </c>
      <c r="B288" s="65" t="s">
        <v>2642</v>
      </c>
      <c r="C288" s="134" t="s">
        <v>2641</v>
      </c>
      <c r="D288" s="192">
        <v>158256.91</v>
      </c>
      <c r="E288" s="192">
        <v>540379.56000000006</v>
      </c>
      <c r="F288" s="71">
        <f t="shared" si="39"/>
        <v>341.45716607255889</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2643</v>
      </c>
      <c r="B289" s="65" t="s">
        <v>2644</v>
      </c>
      <c r="C289" s="134" t="s">
        <v>2643</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2645</v>
      </c>
      <c r="B290" s="65" t="s">
        <v>2646</v>
      </c>
      <c r="C290" s="134" t="s">
        <v>2645</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802</v>
      </c>
      <c r="B291" s="65" t="s">
        <v>2647</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2648</v>
      </c>
      <c r="B292" s="65" t="s">
        <v>2649</v>
      </c>
      <c r="C292" s="134" t="s">
        <v>2648</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2650</v>
      </c>
      <c r="B293" s="65" t="s">
        <v>2651</v>
      </c>
      <c r="C293" s="134" t="s">
        <v>2650</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2" x14ac:dyDescent="0.25">
      <c r="A294" s="70" t="s">
        <v>2652</v>
      </c>
      <c r="B294" s="65" t="s">
        <v>2653</v>
      </c>
      <c r="C294" s="134" t="s">
        <v>2652</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2654</v>
      </c>
      <c r="B295" s="65" t="s">
        <v>2655</v>
      </c>
      <c r="C295" s="134" t="s">
        <v>2654</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2658</v>
      </c>
      <c r="B297" s="65" t="s">
        <v>2659</v>
      </c>
      <c r="C297" s="134" t="s">
        <v>2658</v>
      </c>
      <c r="D297" s="79">
        <f t="shared" ref="D297:E297" si="42">D298</f>
        <v>663238.93000000005</v>
      </c>
      <c r="E297" s="79">
        <f t="shared" si="42"/>
        <v>658817.5</v>
      </c>
      <c r="F297" s="71">
        <f t="shared" si="1"/>
        <v>99.333357889591909</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2660</v>
      </c>
      <c r="B298" s="74" t="s">
        <v>2661</v>
      </c>
      <c r="C298" s="134" t="s">
        <v>2660</v>
      </c>
      <c r="D298" s="193">
        <v>663238.93000000005</v>
      </c>
      <c r="E298" s="193">
        <v>658817.5</v>
      </c>
      <c r="F298" s="75">
        <f t="shared" si="1"/>
        <v>99.333357889591909</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5">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2667</v>
      </c>
      <c r="B302" s="65" t="s">
        <v>2668</v>
      </c>
      <c r="C302" s="134" t="s">
        <v>2669</v>
      </c>
      <c r="D302" s="192">
        <v>85021.58</v>
      </c>
      <c r="E302" s="192">
        <v>104778.87</v>
      </c>
      <c r="F302" s="71">
        <f t="shared" si="43"/>
        <v>123.23797087751132</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2667</v>
      </c>
      <c r="B303" s="65" t="s">
        <v>2670</v>
      </c>
      <c r="C303" s="134" t="s">
        <v>2671</v>
      </c>
      <c r="D303" s="192">
        <v>449967.23</v>
      </c>
      <c r="E303" s="192">
        <v>806226.03</v>
      </c>
      <c r="F303" s="71">
        <f t="shared" si="43"/>
        <v>179.17438787709051</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2674</v>
      </c>
      <c r="B306" s="65" t="s">
        <v>2677</v>
      </c>
      <c r="C306" s="134" t="s">
        <v>2678</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2.8" x14ac:dyDescent="0.25">
      <c r="A307" s="70" t="s">
        <v>2674</v>
      </c>
      <c r="B307" s="65" t="s">
        <v>2679</v>
      </c>
      <c r="C307" s="134" t="s">
        <v>2680</v>
      </c>
      <c r="D307" s="192"/>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2681</v>
      </c>
      <c r="B308" s="65" t="s">
        <v>2682</v>
      </c>
      <c r="C308" s="134" t="s">
        <v>2681</v>
      </c>
      <c r="D308" s="192">
        <v>112275.45</v>
      </c>
      <c r="E308" s="192">
        <v>32273.23</v>
      </c>
      <c r="F308" s="71">
        <f t="shared" si="43"/>
        <v>28.744689956709145</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2683</v>
      </c>
      <c r="B309" s="65" t="s">
        <v>2684</v>
      </c>
      <c r="C309" s="134" t="s">
        <v>2683</v>
      </c>
      <c r="D309" s="192">
        <v>63092.02</v>
      </c>
      <c r="E309" s="192">
        <v>13544.99</v>
      </c>
      <c r="F309" s="71">
        <f t="shared" si="43"/>
        <v>21.46862630170979</v>
      </c>
      <c r="G309" s="66"/>
      <c r="H309" s="66"/>
      <c r="I309" s="66"/>
      <c r="J309" s="66"/>
      <c r="K309" s="66"/>
      <c r="L309" s="66"/>
      <c r="M309" s="66"/>
      <c r="N309" s="66"/>
      <c r="O309" s="66"/>
      <c r="P309" s="66"/>
      <c r="Q309" s="66"/>
      <c r="R309" s="66"/>
      <c r="S309" s="66"/>
      <c r="T309" s="66"/>
      <c r="U309" s="66"/>
      <c r="V309" s="66"/>
      <c r="W309" s="66"/>
    </row>
    <row r="310" spans="1:23" ht="22.8" x14ac:dyDescent="0.25">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2687</v>
      </c>
      <c r="B311" s="65" t="s">
        <v>2688</v>
      </c>
      <c r="C311" s="134" t="s">
        <v>2687</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12" x14ac:dyDescent="0.25">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2.8" x14ac:dyDescent="0.25">
      <c r="A314" s="70" t="s">
        <v>2693</v>
      </c>
      <c r="B314" s="65" t="s">
        <v>2694</v>
      </c>
      <c r="C314" s="134" t="s">
        <v>2693</v>
      </c>
      <c r="D314" s="192">
        <v>0</v>
      </c>
      <c r="E314" s="192">
        <v>82752.45</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5">
      <c r="A315" s="70" t="s">
        <v>2695</v>
      </c>
      <c r="B315" s="65" t="s">
        <v>2696</v>
      </c>
      <c r="C315" s="134" t="s">
        <v>2695</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5">
      <c r="A316" s="70" t="s">
        <v>2697</v>
      </c>
      <c r="B316" s="65" t="s">
        <v>2698</v>
      </c>
      <c r="C316" s="134" t="s">
        <v>2697</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5">
      <c r="A317" s="70" t="s">
        <v>2699</v>
      </c>
      <c r="B317" s="65" t="s">
        <v>2700</v>
      </c>
      <c r="C317" s="134" t="s">
        <v>2699</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5">
      <c r="A318" s="70" t="s">
        <v>2701</v>
      </c>
      <c r="B318" s="65" t="s">
        <v>2702</v>
      </c>
      <c r="C318" s="134" t="s">
        <v>2701</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5">
      <c r="A319" s="70" t="s">
        <v>2703</v>
      </c>
      <c r="B319" s="65" t="s">
        <v>2704</v>
      </c>
      <c r="C319" s="134" t="s">
        <v>2703</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2.8" x14ac:dyDescent="0.25">
      <c r="A320" s="70" t="s">
        <v>2705</v>
      </c>
      <c r="B320" s="65" t="s">
        <v>2706</v>
      </c>
      <c r="C320" s="134" t="s">
        <v>2705</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12" x14ac:dyDescent="0.25">
      <c r="A321" s="70" t="s">
        <v>2707</v>
      </c>
      <c r="B321" s="65" t="s">
        <v>2708</v>
      </c>
      <c r="C321" s="134" t="s">
        <v>2707</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5">
      <c r="A322" s="70" t="s">
        <v>2709</v>
      </c>
      <c r="B322" s="65" t="s">
        <v>2710</v>
      </c>
      <c r="C322" s="134" t="s">
        <v>2709</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2.8" x14ac:dyDescent="0.25">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2.8" x14ac:dyDescent="0.25">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2.8" x14ac:dyDescent="0.25">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2.8" x14ac:dyDescent="0.25">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2.8" x14ac:dyDescent="0.25">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2.8" x14ac:dyDescent="0.25">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2.8" x14ac:dyDescent="0.25">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2.8" x14ac:dyDescent="0.25">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2.8" x14ac:dyDescent="0.25">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2.8" x14ac:dyDescent="0.25">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2.8" x14ac:dyDescent="0.25">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2.8" x14ac:dyDescent="0.25">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12" x14ac:dyDescent="0.25">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2729</v>
      </c>
      <c r="B336" s="65" t="s">
        <v>2730</v>
      </c>
      <c r="C336" s="134" t="s">
        <v>2731</v>
      </c>
      <c r="D336" s="192">
        <v>12147.6</v>
      </c>
      <c r="E336" s="192">
        <v>0</v>
      </c>
      <c r="F336" s="71">
        <f t="shared" si="43"/>
        <v>0</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2729</v>
      </c>
      <c r="B337" s="65" t="s">
        <v>2732</v>
      </c>
      <c r="C337" s="134" t="s">
        <v>2733</v>
      </c>
      <c r="D337" s="192">
        <v>1551304.98</v>
      </c>
      <c r="E337" s="192">
        <v>1641522.21</v>
      </c>
      <c r="F337" s="71">
        <f t="shared" si="43"/>
        <v>105.81557019174915</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2734</v>
      </c>
      <c r="B338" s="65" t="s">
        <v>2735</v>
      </c>
      <c r="C338" s="134" t="s">
        <v>2736</v>
      </c>
      <c r="D338" s="192">
        <v>13629.24</v>
      </c>
      <c r="E338" s="192">
        <v>0</v>
      </c>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2734</v>
      </c>
      <c r="B339" s="65" t="s">
        <v>2737</v>
      </c>
      <c r="C339" s="134" t="s">
        <v>2738</v>
      </c>
      <c r="D339" s="192">
        <v>142.5</v>
      </c>
      <c r="E339" s="192">
        <v>2249.9899999999998</v>
      </c>
      <c r="F339" s="71">
        <f t="shared" si="43"/>
        <v>1578.9403508771927</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2744</v>
      </c>
      <c r="B343" s="65" t="s">
        <v>2747</v>
      </c>
      <c r="C343" s="134" t="s">
        <v>2748</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2749</v>
      </c>
      <c r="C344" s="134" t="s">
        <v>2750</v>
      </c>
      <c r="D344" s="192">
        <v>688929.16</v>
      </c>
      <c r="E344" s="192">
        <v>692651.59</v>
      </c>
      <c r="F344" s="71">
        <f t="shared" si="43"/>
        <v>100.5403211558065</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2751</v>
      </c>
      <c r="B345" s="182" t="s">
        <v>2752</v>
      </c>
      <c r="C345" s="134" t="s">
        <v>2751</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2753</v>
      </c>
      <c r="C346" s="134" t="s">
        <v>2754</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12" x14ac:dyDescent="0.25">
      <c r="A347" s="70">
        <v>26233</v>
      </c>
      <c r="B347" s="182" t="s">
        <v>2755</v>
      </c>
      <c r="C347" s="134" t="s">
        <v>2756</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12" x14ac:dyDescent="0.25">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2.8" x14ac:dyDescent="0.25">
      <c r="A349" s="70">
        <v>26244</v>
      </c>
      <c r="B349" s="182" t="s">
        <v>2757</v>
      </c>
      <c r="C349" s="134" t="s">
        <v>2758</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2759</v>
      </c>
      <c r="C350" s="134" t="s">
        <v>2760</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2.8" x14ac:dyDescent="0.25">
      <c r="A351" s="70" t="s">
        <v>2761</v>
      </c>
      <c r="B351" s="182" t="s">
        <v>2762</v>
      </c>
      <c r="C351" s="134" t="s">
        <v>2761</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2.8" x14ac:dyDescent="0.25">
      <c r="A352" s="70">
        <v>26434</v>
      </c>
      <c r="B352" s="182" t="s">
        <v>2763</v>
      </c>
      <c r="C352" s="134" t="s">
        <v>2764</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2.8" x14ac:dyDescent="0.25">
      <c r="A353" s="70">
        <v>26443</v>
      </c>
      <c r="B353" s="182" t="s">
        <v>2765</v>
      </c>
      <c r="C353" s="134" t="s">
        <v>2766</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2.8" x14ac:dyDescent="0.25">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2.8" x14ac:dyDescent="0.25">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2767</v>
      </c>
      <c r="C357" s="134" t="s">
        <v>2768</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2769</v>
      </c>
      <c r="C358" s="134" t="s">
        <v>2770</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5">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2771</v>
      </c>
      <c r="C360" s="134" t="s">
        <v>2772</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2.8" x14ac:dyDescent="0.25">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2773</v>
      </c>
      <c r="C362" s="134" t="s">
        <v>2774</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2775</v>
      </c>
      <c r="C363" s="134" t="s">
        <v>2776</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2777</v>
      </c>
      <c r="C364" s="134" t="s">
        <v>2778</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2779</v>
      </c>
      <c r="B365" s="182" t="s">
        <v>2780</v>
      </c>
      <c r="C365" s="134" t="s">
        <v>2779</v>
      </c>
      <c r="D365" s="192">
        <v>0</v>
      </c>
      <c r="E365" s="192">
        <v>2075</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2781</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2782</v>
      </c>
      <c r="C367" s="134">
        <v>27212</v>
      </c>
      <c r="D367" s="192">
        <v>0</v>
      </c>
      <c r="E367" s="192">
        <v>21800.720000000001</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2783</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2784</v>
      </c>
      <c r="B369" s="182" t="s">
        <v>2785</v>
      </c>
      <c r="C369" s="134" t="s">
        <v>2784</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2786</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2787</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2788</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2789</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2790</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2791</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2.8" x14ac:dyDescent="0.25">
      <c r="A376" s="70">
        <v>27526</v>
      </c>
      <c r="B376" s="182" t="s">
        <v>2792</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2793</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2794</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2795</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2796</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2809</v>
      </c>
      <c r="B387" s="182" t="s">
        <v>2810</v>
      </c>
      <c r="C387" s="134" t="s">
        <v>2809</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5">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2813</v>
      </c>
      <c r="B389" s="182" t="s">
        <v>2814</v>
      </c>
      <c r="C389" s="134" t="s">
        <v>2813</v>
      </c>
      <c r="D389" s="192">
        <v>556176.73</v>
      </c>
      <c r="E389" s="192">
        <v>517875.22</v>
      </c>
      <c r="F389" s="71">
        <f t="shared" si="44"/>
        <v>93.113428172372465</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2817</v>
      </c>
      <c r="B391" s="286" t="s">
        <v>2818</v>
      </c>
      <c r="C391" s="287" t="s">
        <v>2817</v>
      </c>
      <c r="D391" s="288">
        <v>59438.19</v>
      </c>
      <c r="E391" s="288">
        <v>93318.27</v>
      </c>
      <c r="F391" s="263">
        <f t="shared" si="44"/>
        <v>157.00052441031599</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2819</v>
      </c>
      <c r="B392" s="286" t="s">
        <v>2820</v>
      </c>
      <c r="C392" s="287" t="s">
        <v>2819</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2821</v>
      </c>
      <c r="B393" s="286" t="s">
        <v>2822</v>
      </c>
      <c r="C393" s="287" t="s">
        <v>2821</v>
      </c>
      <c r="D393" s="288">
        <v>47624.01</v>
      </c>
      <c r="E393" s="288">
        <v>47624.01</v>
      </c>
      <c r="F393" s="263">
        <f t="shared" si="44"/>
        <v>100</v>
      </c>
      <c r="G393" s="66"/>
      <c r="H393" s="66"/>
      <c r="I393" s="66"/>
      <c r="J393" s="66"/>
      <c r="K393" s="66"/>
      <c r="L393" s="66"/>
      <c r="M393" s="66"/>
      <c r="N393" s="66"/>
      <c r="O393" s="66"/>
      <c r="P393" s="66"/>
      <c r="Q393" s="66"/>
      <c r="R393" s="66"/>
      <c r="S393" s="66"/>
      <c r="T393" s="66"/>
      <c r="U393" s="66"/>
      <c r="V393" s="66"/>
      <c r="W393" s="66"/>
    </row>
    <row r="394" spans="1:23" ht="12" x14ac:dyDescent="0.25">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2.8" x14ac:dyDescent="0.25">
      <c r="A396" s="285" t="s">
        <v>2827</v>
      </c>
      <c r="B396" s="286" t="s">
        <v>2828</v>
      </c>
      <c r="C396" s="287" t="s">
        <v>2827</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2829</v>
      </c>
      <c r="B397" s="86" t="s">
        <v>2830</v>
      </c>
      <c r="C397" s="255" t="s">
        <v>2829</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5" workbookViewId="0">
      <selection activeCell="E106" sqref="E106"/>
    </sheetView>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2" t="s">
        <v>1</v>
      </c>
      <c r="C1" s="268" t="s">
        <v>2</v>
      </c>
      <c r="D1" s="323" t="s">
        <v>3</v>
      </c>
      <c r="E1" s="268" t="s">
        <v>4</v>
      </c>
      <c r="F1" s="324" t="s">
        <v>5</v>
      </c>
    </row>
    <row r="2" spans="1:25" ht="50.1" customHeight="1" x14ac:dyDescent="0.25">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5">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2135</v>
      </c>
      <c r="B5" s="142" t="s">
        <v>2833</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2137</v>
      </c>
      <c r="B6" s="183" t="s">
        <v>2834</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2835</v>
      </c>
      <c r="B7" s="64" t="s">
        <v>2836</v>
      </c>
      <c r="C7" s="139" t="s">
        <v>2835</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2837</v>
      </c>
      <c r="B8" s="64" t="s">
        <v>2838</v>
      </c>
      <c r="C8" s="139" t="s">
        <v>2837</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2839</v>
      </c>
      <c r="B9" s="64" t="s">
        <v>2840</v>
      </c>
      <c r="C9" s="139" t="s">
        <v>2839</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2842</v>
      </c>
      <c r="B11" s="64" t="s">
        <v>2843</v>
      </c>
      <c r="C11" s="139" t="s">
        <v>2842</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2844</v>
      </c>
      <c r="B12" s="64" t="s">
        <v>2845</v>
      </c>
      <c r="C12" s="139" t="s">
        <v>2844</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2848</v>
      </c>
      <c r="B14" s="64" t="s">
        <v>2849</v>
      </c>
      <c r="C14" s="139" t="s">
        <v>2848</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2850</v>
      </c>
      <c r="B15" s="64" t="s">
        <v>2851</v>
      </c>
      <c r="C15" s="139" t="s">
        <v>2850</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2852</v>
      </c>
      <c r="B16" s="64" t="s">
        <v>2853</v>
      </c>
      <c r="C16" s="139" t="s">
        <v>2852</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2854</v>
      </c>
      <c r="B17" s="64" t="s">
        <v>2855</v>
      </c>
      <c r="C17" s="139" t="s">
        <v>2854</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2856</v>
      </c>
      <c r="B18" s="64" t="s">
        <v>2857</v>
      </c>
      <c r="C18" s="139" t="s">
        <v>2856</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2858</v>
      </c>
      <c r="B19" s="64" t="s">
        <v>2859</v>
      </c>
      <c r="C19" s="139" t="s">
        <v>2858</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2860</v>
      </c>
      <c r="B20" s="64" t="s">
        <v>2861</v>
      </c>
      <c r="C20" s="139" t="s">
        <v>2860</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2862</v>
      </c>
      <c r="B21" s="64" t="s">
        <v>2863</v>
      </c>
      <c r="C21" s="139" t="s">
        <v>2862</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2865</v>
      </c>
      <c r="B23" s="64" t="s">
        <v>2866</v>
      </c>
      <c r="C23" s="139" t="s">
        <v>2865</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2867</v>
      </c>
      <c r="B24" s="64" t="s">
        <v>2868</v>
      </c>
      <c r="C24" s="139" t="s">
        <v>2867</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2869</v>
      </c>
      <c r="B25" s="64" t="s">
        <v>2870</v>
      </c>
      <c r="C25" s="139" t="s">
        <v>2869</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2871</v>
      </c>
      <c r="B26" s="64" t="s">
        <v>2872</v>
      </c>
      <c r="C26" s="139" t="s">
        <v>2871</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2873</v>
      </c>
      <c r="B27" s="64" t="s">
        <v>2874</v>
      </c>
      <c r="C27" s="139" t="s">
        <v>2873</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2198</v>
      </c>
      <c r="B28" s="64" t="s">
        <v>2875</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2876</v>
      </c>
      <c r="B29" s="64" t="s">
        <v>2877</v>
      </c>
      <c r="C29" s="139" t="s">
        <v>2876</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2878</v>
      </c>
      <c r="B30" s="64" t="s">
        <v>2879</v>
      </c>
      <c r="C30" s="139" t="s">
        <v>2878</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2880</v>
      </c>
      <c r="B31" s="64" t="s">
        <v>2881</v>
      </c>
      <c r="C31" s="139" t="s">
        <v>2880</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2882</v>
      </c>
      <c r="B32" s="64" t="s">
        <v>2883</v>
      </c>
      <c r="C32" s="139" t="s">
        <v>2882</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2884</v>
      </c>
      <c r="B33" s="64" t="s">
        <v>2885</v>
      </c>
      <c r="C33" s="139" t="s">
        <v>2884</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2886</v>
      </c>
      <c r="B34" s="64" t="s">
        <v>2887</v>
      </c>
      <c r="C34" s="139" t="s">
        <v>2886</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2200</v>
      </c>
      <c r="B35" s="64" t="s">
        <v>2888</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2202</v>
      </c>
      <c r="B36" s="64" t="s">
        <v>2889</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2890</v>
      </c>
      <c r="B37" s="64" t="s">
        <v>2891</v>
      </c>
      <c r="C37" s="139" t="s">
        <v>2890</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2892</v>
      </c>
      <c r="B38" s="64" t="s">
        <v>2893</v>
      </c>
      <c r="C38" s="139" t="s">
        <v>2892</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2204</v>
      </c>
      <c r="B39" s="64" t="s">
        <v>2894</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2895</v>
      </c>
      <c r="B40" s="64" t="s">
        <v>2896</v>
      </c>
      <c r="C40" s="139" t="s">
        <v>2895</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2897</v>
      </c>
      <c r="B41" s="64" t="s">
        <v>2898</v>
      </c>
      <c r="C41" s="139" t="s">
        <v>2897</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2899</v>
      </c>
      <c r="B42" s="64" t="s">
        <v>2900</v>
      </c>
      <c r="C42" s="139" t="s">
        <v>2899</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2903</v>
      </c>
      <c r="B44" s="64" t="s">
        <v>2904</v>
      </c>
      <c r="C44" s="139" t="s">
        <v>2903</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2905</v>
      </c>
      <c r="B45" s="64" t="s">
        <v>2906</v>
      </c>
      <c r="C45" s="139" t="s">
        <v>2905</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2907</v>
      </c>
      <c r="B46" s="64" t="s">
        <v>2908</v>
      </c>
      <c r="C46" s="139" t="s">
        <v>2907</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2909</v>
      </c>
      <c r="B47" s="64" t="s">
        <v>2910</v>
      </c>
      <c r="C47" s="139" t="s">
        <v>2909</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2911</v>
      </c>
      <c r="B48" s="64" t="s">
        <v>2912</v>
      </c>
      <c r="C48" s="139" t="s">
        <v>2911</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2913</v>
      </c>
      <c r="B49" s="64" t="s">
        <v>2914</v>
      </c>
      <c r="C49" s="139" t="s">
        <v>2913</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2917</v>
      </c>
      <c r="B51" s="64" t="s">
        <v>2918</v>
      </c>
      <c r="C51" s="139" t="s">
        <v>2917</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2919</v>
      </c>
      <c r="B52" s="64" t="s">
        <v>2920</v>
      </c>
      <c r="C52" s="139" t="s">
        <v>2919</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2921</v>
      </c>
      <c r="B53" s="64" t="s">
        <v>2922</v>
      </c>
      <c r="C53" s="139" t="s">
        <v>2921</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2925</v>
      </c>
      <c r="B55" s="64" t="s">
        <v>2926</v>
      </c>
      <c r="C55" s="139" t="s">
        <v>2925</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2927</v>
      </c>
      <c r="B56" s="64" t="s">
        <v>2928</v>
      </c>
      <c r="C56" s="139" t="s">
        <v>2927</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2929</v>
      </c>
      <c r="B57" s="64" t="s">
        <v>2930</v>
      </c>
      <c r="C57" s="139" t="s">
        <v>2929</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2931</v>
      </c>
      <c r="B58" s="64" t="s">
        <v>2932</v>
      </c>
      <c r="C58" s="139" t="s">
        <v>2931</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2933</v>
      </c>
      <c r="B59" s="64" t="s">
        <v>2934</v>
      </c>
      <c r="C59" s="139" t="s">
        <v>2933</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2935</v>
      </c>
      <c r="B60" s="64" t="s">
        <v>2936</v>
      </c>
      <c r="C60" s="139" t="s">
        <v>2935</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2939</v>
      </c>
      <c r="B62" s="64" t="s">
        <v>2940</v>
      </c>
      <c r="C62" s="139" t="s">
        <v>2939</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2941</v>
      </c>
      <c r="B63" s="64" t="s">
        <v>2942</v>
      </c>
      <c r="C63" s="139" t="s">
        <v>2941</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2943</v>
      </c>
      <c r="B64" s="64" t="s">
        <v>2944</v>
      </c>
      <c r="C64" s="139" t="s">
        <v>2943</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2945</v>
      </c>
      <c r="B65" s="64" t="s">
        <v>2946</v>
      </c>
      <c r="C65" s="139" t="s">
        <v>2945</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2949</v>
      </c>
      <c r="B67" s="64" t="s">
        <v>2950</v>
      </c>
      <c r="C67" s="139" t="s">
        <v>2949</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2951</v>
      </c>
      <c r="B68" s="64" t="s">
        <v>2952</v>
      </c>
      <c r="C68" s="139" t="s">
        <v>2951</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2953</v>
      </c>
      <c r="B69" s="64" t="s">
        <v>2954</v>
      </c>
      <c r="C69" s="139" t="s">
        <v>2953</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2955</v>
      </c>
      <c r="B70" s="64" t="s">
        <v>2956</v>
      </c>
      <c r="C70" s="139" t="s">
        <v>2955</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2957</v>
      </c>
      <c r="B71" s="64" t="s">
        <v>2958</v>
      </c>
      <c r="C71" s="139" t="s">
        <v>2957</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2959</v>
      </c>
      <c r="B72" s="64" t="s">
        <v>2960</v>
      </c>
      <c r="C72" s="139" t="s">
        <v>2959</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2961</v>
      </c>
      <c r="B73" s="64" t="s">
        <v>2962</v>
      </c>
      <c r="C73" s="139" t="s">
        <v>2961</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2206</v>
      </c>
      <c r="B74" s="64" t="s">
        <v>2963</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2208</v>
      </c>
      <c r="B75" s="64" t="s">
        <v>2964</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2210</v>
      </c>
      <c r="B76" s="64" t="s">
        <v>2965</v>
      </c>
      <c r="C76" s="139" t="s">
        <v>2210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2212</v>
      </c>
      <c r="B77" s="64" t="s">
        <v>2966</v>
      </c>
      <c r="C77" s="139" t="s">
        <v>2212</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2214</v>
      </c>
      <c r="B78" s="64" t="s">
        <v>2967</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2216</v>
      </c>
      <c r="B79" s="64" t="s">
        <v>2968</v>
      </c>
      <c r="C79" s="139" t="s">
        <v>2216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2218</v>
      </c>
      <c r="B80" s="64" t="s">
        <v>2969</v>
      </c>
      <c r="C80" s="139" t="s">
        <v>2218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2220</v>
      </c>
      <c r="B81" s="64" t="s">
        <v>2970</v>
      </c>
      <c r="C81" s="139" t="s">
        <v>2220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2222</v>
      </c>
      <c r="B82" s="64" t="s">
        <v>2971</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2224</v>
      </c>
      <c r="B83" s="64" t="s">
        <v>2972</v>
      </c>
      <c r="C83" s="139" t="s">
        <v>2224</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2226</v>
      </c>
      <c r="B84" s="64" t="s">
        <v>2973</v>
      </c>
      <c r="C84" s="139" t="s">
        <v>2226</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2228</v>
      </c>
      <c r="B85" s="64" t="s">
        <v>2974</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2230</v>
      </c>
      <c r="B86" s="64" t="s">
        <v>2975</v>
      </c>
      <c r="C86" s="139" t="s">
        <v>2230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2232</v>
      </c>
      <c r="B87" s="64" t="s">
        <v>2976</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2977</v>
      </c>
      <c r="B88" s="64" t="s">
        <v>2978</v>
      </c>
      <c r="C88" s="139" t="s">
        <v>2977</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2983</v>
      </c>
      <c r="B91" s="64" t="s">
        <v>1608</v>
      </c>
      <c r="C91" s="139" t="s">
        <v>2983</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2984</v>
      </c>
      <c r="B92" s="64" t="s">
        <v>2985</v>
      </c>
      <c r="C92" s="139" t="s">
        <v>2984</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2986</v>
      </c>
      <c r="B93" s="64" t="s">
        <v>2987</v>
      </c>
      <c r="C93" s="139" t="s">
        <v>2986</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2990</v>
      </c>
      <c r="B95" s="64" t="s">
        <v>2991</v>
      </c>
      <c r="C95" s="139" t="s">
        <v>2990</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2992</v>
      </c>
      <c r="B96" s="64" t="s">
        <v>2993</v>
      </c>
      <c r="C96" s="139" t="s">
        <v>2992</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2994</v>
      </c>
      <c r="B97" s="64" t="s">
        <v>2995</v>
      </c>
      <c r="C97" s="139" t="s">
        <v>2994</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2996</v>
      </c>
      <c r="B98" s="64" t="s">
        <v>2997</v>
      </c>
      <c r="C98" s="139" t="s">
        <v>2996</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3000</v>
      </c>
      <c r="B100" s="64" t="s">
        <v>3001</v>
      </c>
      <c r="C100" s="139" t="s">
        <v>3000</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3002</v>
      </c>
      <c r="B101" s="64" t="s">
        <v>3003</v>
      </c>
      <c r="C101" s="139" t="s">
        <v>3002</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3004</v>
      </c>
      <c r="B102" s="64" t="s">
        <v>3005</v>
      </c>
      <c r="C102" s="139" t="s">
        <v>3004</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3006</v>
      </c>
      <c r="B103" s="64" t="s">
        <v>3007</v>
      </c>
      <c r="C103" s="139" t="s">
        <v>3006</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3008</v>
      </c>
      <c r="B104" s="64" t="s">
        <v>3009</v>
      </c>
      <c r="C104" s="139" t="s">
        <v>3008</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3010</v>
      </c>
      <c r="B105" s="64" t="s">
        <v>3011</v>
      </c>
      <c r="C105" s="139" t="s">
        <v>3010</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3012</v>
      </c>
      <c r="B106" s="64" t="s">
        <v>3013</v>
      </c>
      <c r="C106" s="139" t="s">
        <v>3012</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3016</v>
      </c>
      <c r="B108" s="64" t="s">
        <v>3017</v>
      </c>
      <c r="C108" s="139" t="s">
        <v>3016</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3018</v>
      </c>
      <c r="B109" s="64" t="s">
        <v>3019</v>
      </c>
      <c r="C109" s="139" t="s">
        <v>3018</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3020</v>
      </c>
      <c r="B110" s="64" t="s">
        <v>3021</v>
      </c>
      <c r="C110" s="139" t="s">
        <v>3020</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3022</v>
      </c>
      <c r="B111" s="64" t="s">
        <v>3023</v>
      </c>
      <c r="C111" s="139" t="s">
        <v>3022</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3024</v>
      </c>
      <c r="B112" s="64" t="s">
        <v>3025</v>
      </c>
      <c r="C112" s="139" t="s">
        <v>3024</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3026</v>
      </c>
      <c r="B113" s="64" t="s">
        <v>3027</v>
      </c>
      <c r="C113" s="139" t="s">
        <v>3026</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3028</v>
      </c>
      <c r="B114" s="64" t="s">
        <v>3029</v>
      </c>
      <c r="C114" s="139" t="s">
        <v>3028</v>
      </c>
      <c r="D114" s="60">
        <f t="shared" ref="D114:E114" si="22">D115+D118+D121+D122+SUM(D125:D128)</f>
        <v>13289294.74</v>
      </c>
      <c r="E114" s="60">
        <f t="shared" si="22"/>
        <v>14481558.279999999</v>
      </c>
      <c r="F114" s="45">
        <f t="shared" si="1"/>
        <v>108.97160882745234</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3032</v>
      </c>
      <c r="B116" s="64" t="s">
        <v>3033</v>
      </c>
      <c r="C116" s="139" t="s">
        <v>3032</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3034</v>
      </c>
      <c r="B117" s="64" t="s">
        <v>3035</v>
      </c>
      <c r="C117" s="139" t="s">
        <v>3034</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3038</v>
      </c>
      <c r="B119" s="64" t="s">
        <v>3039</v>
      </c>
      <c r="C119" s="139" t="s">
        <v>3038</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3040</v>
      </c>
      <c r="B120" s="64" t="s">
        <v>3041</v>
      </c>
      <c r="C120" s="139" t="s">
        <v>3040</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3042</v>
      </c>
      <c r="B121" s="64" t="s">
        <v>3043</v>
      </c>
      <c r="C121" s="139" t="s">
        <v>3042</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3044</v>
      </c>
      <c r="B122" s="64" t="s">
        <v>3045</v>
      </c>
      <c r="C122" s="139" t="s">
        <v>3044</v>
      </c>
      <c r="D122" s="60">
        <f t="shared" ref="D122:E122" si="25">SUM(D123:D124)</f>
        <v>13289294.74</v>
      </c>
      <c r="E122" s="60">
        <f t="shared" si="25"/>
        <v>14481558.279999999</v>
      </c>
      <c r="F122" s="45">
        <f t="shared" si="1"/>
        <v>108.97160882745234</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3046</v>
      </c>
      <c r="B123" s="64" t="s">
        <v>3047</v>
      </c>
      <c r="C123" s="139" t="s">
        <v>3046</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3048</v>
      </c>
      <c r="B124" s="64" t="s">
        <v>3049</v>
      </c>
      <c r="C124" s="139" t="s">
        <v>3048</v>
      </c>
      <c r="D124" s="194">
        <v>13289294.74</v>
      </c>
      <c r="E124" s="194">
        <v>14481558.279999999</v>
      </c>
      <c r="F124" s="45">
        <f t="shared" si="1"/>
        <v>108.97160882745234</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3050</v>
      </c>
      <c r="B125" s="64" t="s">
        <v>3051</v>
      </c>
      <c r="C125" s="139" t="s">
        <v>3050</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3052</v>
      </c>
      <c r="B126" s="64" t="s">
        <v>3053</v>
      </c>
      <c r="C126" s="139" t="s">
        <v>3052</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3054</v>
      </c>
      <c r="B127" s="64" t="s">
        <v>3055</v>
      </c>
      <c r="C127" s="139" t="s">
        <v>3054</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3056</v>
      </c>
      <c r="B128" s="64" t="s">
        <v>3057</v>
      </c>
      <c r="C128" s="139" t="s">
        <v>3056</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3062</v>
      </c>
      <c r="B131" s="64" t="s">
        <v>3063</v>
      </c>
      <c r="C131" s="139" t="s">
        <v>3062</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3064</v>
      </c>
      <c r="B132" s="64" t="s">
        <v>3065</v>
      </c>
      <c r="C132" s="139" t="s">
        <v>3064</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3066</v>
      </c>
      <c r="B133" s="64" t="s">
        <v>3067</v>
      </c>
      <c r="C133" s="139" t="s">
        <v>3066</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3068</v>
      </c>
      <c r="B134" s="64" t="s">
        <v>3069</v>
      </c>
      <c r="C134" s="139" t="s">
        <v>3068</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3070</v>
      </c>
      <c r="B135" s="64" t="s">
        <v>3071</v>
      </c>
      <c r="C135" s="139" t="s">
        <v>3070</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3072</v>
      </c>
      <c r="B136" s="64" t="s">
        <v>3073</v>
      </c>
      <c r="C136" s="139" t="s">
        <v>3072</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3074</v>
      </c>
      <c r="B137" s="64" t="s">
        <v>1635</v>
      </c>
      <c r="C137" s="139" t="s">
        <v>3074</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3075</v>
      </c>
      <c r="B138" s="183" t="s">
        <v>3076</v>
      </c>
      <c r="C138" s="139" t="s">
        <v>3075</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3077</v>
      </c>
      <c r="B139" s="64" t="s">
        <v>3078</v>
      </c>
      <c r="C139" s="139" t="s">
        <v>3077</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3079</v>
      </c>
      <c r="B140" s="64" t="s">
        <v>3080</v>
      </c>
      <c r="C140" s="139" t="s">
        <v>3079</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3081</v>
      </c>
      <c r="C141" s="256" t="s">
        <v>3082</v>
      </c>
      <c r="D141" s="81">
        <f t="shared" ref="D141:E141" si="28">D5+D22+D28+D35+D75+D82+D89+D107+D114+D129</f>
        <v>13289294.74</v>
      </c>
      <c r="E141" s="81">
        <f t="shared" si="28"/>
        <v>14481558.279999999</v>
      </c>
      <c r="F141" s="61">
        <f t="shared" si="1"/>
        <v>108.97160882745234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41" sqref="E40:E41"/>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3084</v>
      </c>
      <c r="B5" s="84" t="s">
        <v>3085</v>
      </c>
      <c r="C5" s="254" t="s">
        <v>3084</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3086</v>
      </c>
      <c r="B6" s="85" t="s">
        <v>3087</v>
      </c>
      <c r="C6" s="134" t="s">
        <v>3086</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3088</v>
      </c>
      <c r="C7" s="134" t="s">
        <v>3089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3090</v>
      </c>
      <c r="C8" s="134" t="s">
        <v>3091</v>
      </c>
      <c r="D8" s="194">
        <v>0</v>
      </c>
      <c r="E8" s="195">
        <v>0</v>
      </c>
      <c r="F8" s="31"/>
      <c r="G8" s="31"/>
      <c r="H8" s="31"/>
      <c r="I8" s="31"/>
      <c r="J8" s="31"/>
      <c r="K8" s="31"/>
      <c r="L8" s="31"/>
      <c r="M8" s="31"/>
      <c r="N8" s="31"/>
      <c r="O8" s="31"/>
      <c r="P8" s="31"/>
      <c r="Q8" s="31"/>
      <c r="R8" s="31"/>
      <c r="S8" s="31"/>
      <c r="T8" s="31"/>
      <c r="U8" s="31"/>
    </row>
    <row r="9" spans="1:24" ht="13.5" customHeight="1" x14ac:dyDescent="0.25">
      <c r="A9" s="161" t="s">
        <v>582</v>
      </c>
      <c r="B9" s="85" t="s">
        <v>3092</v>
      </c>
      <c r="C9" s="134" t="s">
        <v>3093</v>
      </c>
      <c r="D9" s="194">
        <v>0</v>
      </c>
      <c r="E9" s="195">
        <v>0</v>
      </c>
      <c r="F9" s="31"/>
      <c r="G9" s="31"/>
      <c r="H9" s="31"/>
      <c r="I9" s="31"/>
      <c r="J9" s="31"/>
      <c r="K9" s="31"/>
      <c r="L9" s="31"/>
      <c r="M9" s="31"/>
      <c r="N9" s="31"/>
      <c r="O9" s="31"/>
      <c r="P9" s="31"/>
      <c r="Q9" s="31"/>
      <c r="R9" s="31"/>
      <c r="S9" s="31"/>
      <c r="T9" s="31"/>
      <c r="U9" s="31"/>
    </row>
    <row r="10" spans="1:24" ht="13.5" customHeight="1" x14ac:dyDescent="0.25">
      <c r="A10" s="161" t="s">
        <v>582</v>
      </c>
      <c r="B10" s="85" t="s">
        <v>2199</v>
      </c>
      <c r="C10" s="134" t="s">
        <v>3094</v>
      </c>
      <c r="D10" s="194">
        <v>0</v>
      </c>
      <c r="E10" s="195">
        <v>0</v>
      </c>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3095</v>
      </c>
      <c r="D11" s="192">
        <v>0</v>
      </c>
      <c r="E11" s="283">
        <v>0</v>
      </c>
      <c r="F11" s="31"/>
      <c r="G11" s="31"/>
      <c r="H11" s="31"/>
      <c r="I11" s="31"/>
      <c r="J11" s="31"/>
      <c r="K11" s="31"/>
      <c r="L11" s="31"/>
      <c r="M11" s="31"/>
      <c r="N11" s="31"/>
      <c r="O11" s="31"/>
      <c r="P11" s="31"/>
      <c r="Q11" s="31"/>
      <c r="R11" s="31"/>
      <c r="S11" s="31"/>
      <c r="T11" s="31"/>
      <c r="U11" s="31"/>
    </row>
    <row r="12" spans="1:24" ht="13.5" customHeight="1" x14ac:dyDescent="0.25">
      <c r="A12" s="161" t="s">
        <v>582</v>
      </c>
      <c r="B12" s="85" t="s">
        <v>3096</v>
      </c>
      <c r="C12" s="134" t="s">
        <v>3097</v>
      </c>
      <c r="D12" s="194">
        <v>0</v>
      </c>
      <c r="E12" s="195">
        <v>0</v>
      </c>
      <c r="F12" s="31"/>
      <c r="G12" s="31"/>
      <c r="H12" s="31"/>
      <c r="I12" s="31"/>
      <c r="J12" s="31"/>
      <c r="K12" s="31"/>
      <c r="L12" s="31"/>
      <c r="M12" s="31"/>
      <c r="N12" s="31"/>
      <c r="O12" s="31"/>
      <c r="P12" s="31"/>
      <c r="Q12" s="31"/>
      <c r="R12" s="31"/>
      <c r="S12" s="31"/>
      <c r="T12" s="31"/>
      <c r="U12" s="31"/>
    </row>
    <row r="13" spans="1:24" ht="13.5" customHeight="1" x14ac:dyDescent="0.25">
      <c r="A13" s="161" t="s">
        <v>582</v>
      </c>
      <c r="B13" s="85" t="s">
        <v>3098</v>
      </c>
      <c r="C13" s="134" t="s">
        <v>3099</v>
      </c>
      <c r="D13" s="194">
        <v>0</v>
      </c>
      <c r="E13" s="195">
        <v>0</v>
      </c>
      <c r="F13" s="31"/>
      <c r="G13" s="31"/>
      <c r="H13" s="31"/>
      <c r="I13" s="31"/>
      <c r="J13" s="31"/>
      <c r="K13" s="31"/>
      <c r="L13" s="31"/>
      <c r="M13" s="31"/>
      <c r="N13" s="31"/>
      <c r="O13" s="31"/>
      <c r="P13" s="31"/>
      <c r="Q13" s="31"/>
      <c r="R13" s="31"/>
      <c r="S13" s="31"/>
      <c r="T13" s="31"/>
      <c r="U13" s="31"/>
    </row>
    <row r="14" spans="1:24" ht="13.2" x14ac:dyDescent="0.25">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3102</v>
      </c>
      <c r="C15" s="134" t="s">
        <v>3103</v>
      </c>
      <c r="D15" s="194">
        <v>0</v>
      </c>
      <c r="E15" s="195">
        <v>0</v>
      </c>
      <c r="F15" s="31"/>
      <c r="G15" s="31"/>
      <c r="H15" s="31"/>
      <c r="I15" s="31"/>
      <c r="J15" s="31"/>
      <c r="K15" s="31"/>
      <c r="L15" s="31"/>
      <c r="M15" s="31"/>
      <c r="N15" s="31"/>
      <c r="O15" s="31"/>
      <c r="P15" s="31"/>
      <c r="Q15" s="31"/>
      <c r="R15" s="31"/>
      <c r="S15" s="31"/>
      <c r="T15" s="31"/>
      <c r="U15" s="31"/>
    </row>
    <row r="16" spans="1:24" ht="22.8" x14ac:dyDescent="0.25">
      <c r="A16" s="161" t="s">
        <v>582</v>
      </c>
      <c r="B16" s="85" t="s">
        <v>3104</v>
      </c>
      <c r="C16" s="134" t="s">
        <v>3105</v>
      </c>
      <c r="D16" s="192">
        <v>0</v>
      </c>
      <c r="E16" s="283">
        <v>0</v>
      </c>
      <c r="F16" s="31"/>
      <c r="G16" s="31"/>
      <c r="H16" s="31"/>
      <c r="I16" s="31"/>
      <c r="J16" s="31"/>
      <c r="K16" s="31"/>
      <c r="L16" s="31"/>
      <c r="M16" s="31"/>
      <c r="N16" s="31"/>
      <c r="O16" s="31"/>
      <c r="P16" s="31"/>
      <c r="Q16" s="31"/>
      <c r="R16" s="31"/>
      <c r="S16" s="31"/>
      <c r="T16" s="31"/>
      <c r="U16" s="31"/>
    </row>
    <row r="17" spans="1:21" ht="13.5" customHeight="1" x14ac:dyDescent="0.25">
      <c r="A17" s="161" t="s">
        <v>582</v>
      </c>
      <c r="B17" s="85" t="s">
        <v>3106</v>
      </c>
      <c r="C17" s="134" t="s">
        <v>3107</v>
      </c>
      <c r="D17" s="192">
        <v>0</v>
      </c>
      <c r="E17" s="283">
        <v>0</v>
      </c>
      <c r="F17" s="31"/>
      <c r="G17" s="31"/>
      <c r="H17" s="31"/>
      <c r="I17" s="31"/>
      <c r="J17" s="31"/>
      <c r="K17" s="31"/>
      <c r="L17" s="31"/>
      <c r="M17" s="31"/>
      <c r="N17" s="31"/>
      <c r="O17" s="31"/>
      <c r="P17" s="31"/>
      <c r="Q17" s="31"/>
      <c r="R17" s="31"/>
      <c r="S17" s="31"/>
      <c r="T17" s="31"/>
      <c r="U17" s="31"/>
    </row>
    <row r="18" spans="1:21" ht="13.5" customHeight="1" x14ac:dyDescent="0.25">
      <c r="A18" s="161" t="s">
        <v>582</v>
      </c>
      <c r="B18" s="85" t="s">
        <v>3108</v>
      </c>
      <c r="C18" s="134" t="s">
        <v>3109</v>
      </c>
      <c r="D18" s="192">
        <v>0</v>
      </c>
      <c r="E18" s="283">
        <v>0</v>
      </c>
      <c r="F18" s="31"/>
      <c r="G18" s="31"/>
      <c r="H18" s="31"/>
      <c r="I18" s="31"/>
      <c r="J18" s="31"/>
      <c r="K18" s="31"/>
      <c r="L18" s="31"/>
      <c r="M18" s="31"/>
      <c r="N18" s="31"/>
      <c r="O18" s="31"/>
      <c r="P18" s="31"/>
      <c r="Q18" s="31"/>
      <c r="R18" s="31"/>
      <c r="S18" s="31"/>
      <c r="T18" s="31"/>
      <c r="U18" s="31"/>
    </row>
    <row r="19" spans="1:21" ht="13.5" customHeight="1" x14ac:dyDescent="0.25">
      <c r="A19" s="161" t="s">
        <v>582</v>
      </c>
      <c r="B19" s="85" t="s">
        <v>3110</v>
      </c>
      <c r="C19" s="134" t="s">
        <v>3111</v>
      </c>
      <c r="D19" s="192">
        <v>0</v>
      </c>
      <c r="E19" s="283">
        <v>0</v>
      </c>
      <c r="F19" s="31"/>
      <c r="G19" s="31"/>
      <c r="H19" s="31"/>
      <c r="I19" s="31"/>
      <c r="J19" s="31"/>
      <c r="K19" s="31"/>
      <c r="L19" s="31"/>
      <c r="M19" s="31"/>
      <c r="N19" s="31"/>
      <c r="O19" s="31"/>
      <c r="P19" s="31"/>
      <c r="Q19" s="31"/>
      <c r="R19" s="31"/>
      <c r="S19" s="31"/>
      <c r="T19" s="31"/>
      <c r="U19" s="31"/>
    </row>
    <row r="20" spans="1:21" ht="13.5" customHeight="1" x14ac:dyDescent="0.25">
      <c r="A20" s="161" t="s">
        <v>582</v>
      </c>
      <c r="B20" s="85" t="s">
        <v>3112</v>
      </c>
      <c r="C20" s="134" t="s">
        <v>3113</v>
      </c>
      <c r="D20" s="192">
        <v>0</v>
      </c>
      <c r="E20" s="283">
        <v>0</v>
      </c>
      <c r="F20" s="31"/>
      <c r="G20" s="31"/>
      <c r="H20" s="31"/>
      <c r="I20" s="31"/>
      <c r="J20" s="31"/>
      <c r="K20" s="31"/>
      <c r="L20" s="31"/>
      <c r="M20" s="31"/>
      <c r="N20" s="31"/>
      <c r="O20" s="31"/>
      <c r="P20" s="31"/>
      <c r="Q20" s="31"/>
      <c r="R20" s="31"/>
      <c r="S20" s="31"/>
      <c r="T20" s="31"/>
      <c r="U20" s="31"/>
    </row>
    <row r="21" spans="1:21" ht="13.5" customHeight="1" x14ac:dyDescent="0.25">
      <c r="A21" s="161" t="s">
        <v>582</v>
      </c>
      <c r="B21" s="85" t="s">
        <v>3114</v>
      </c>
      <c r="C21" s="134" t="s">
        <v>3115</v>
      </c>
      <c r="D21" s="194">
        <v>0</v>
      </c>
      <c r="E21" s="195">
        <v>0</v>
      </c>
      <c r="F21" s="31"/>
      <c r="G21" s="31"/>
      <c r="H21" s="31"/>
      <c r="I21" s="31"/>
      <c r="J21" s="31"/>
      <c r="K21" s="31"/>
      <c r="L21" s="31"/>
      <c r="M21" s="31"/>
      <c r="N21" s="31"/>
      <c r="O21" s="31"/>
      <c r="P21" s="31"/>
      <c r="Q21" s="31"/>
      <c r="R21" s="31"/>
      <c r="S21" s="31"/>
      <c r="T21" s="31"/>
      <c r="U21" s="31"/>
    </row>
    <row r="22" spans="1:21" ht="13.5" customHeight="1" x14ac:dyDescent="0.25">
      <c r="A22" s="161" t="s">
        <v>3116</v>
      </c>
      <c r="B22" s="85" t="s">
        <v>3117</v>
      </c>
      <c r="C22" s="134" t="s">
        <v>3116</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3118</v>
      </c>
      <c r="C23" s="134" t="s">
        <v>3119</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3090</v>
      </c>
      <c r="C24" s="134" t="s">
        <v>3120</v>
      </c>
      <c r="D24" s="194">
        <v>0</v>
      </c>
      <c r="E24" s="195">
        <v>0</v>
      </c>
      <c r="F24" s="31"/>
      <c r="G24" s="31"/>
      <c r="H24" s="31"/>
      <c r="I24" s="31"/>
      <c r="J24" s="31"/>
      <c r="K24" s="31"/>
      <c r="L24" s="31"/>
      <c r="M24" s="31"/>
      <c r="N24" s="31"/>
      <c r="O24" s="31"/>
      <c r="P24" s="31"/>
      <c r="Q24" s="31"/>
      <c r="R24" s="31"/>
      <c r="S24" s="31"/>
      <c r="T24" s="31"/>
      <c r="U24" s="31"/>
    </row>
    <row r="25" spans="1:21" ht="13.5" customHeight="1" x14ac:dyDescent="0.25">
      <c r="A25" s="161" t="s">
        <v>582</v>
      </c>
      <c r="B25" s="85" t="s">
        <v>3092</v>
      </c>
      <c r="C25" s="134" t="s">
        <v>3121</v>
      </c>
      <c r="D25" s="194">
        <v>0</v>
      </c>
      <c r="E25" s="195">
        <v>0</v>
      </c>
      <c r="F25" s="31"/>
      <c r="G25" s="31"/>
      <c r="H25" s="31"/>
      <c r="I25" s="31"/>
      <c r="J25" s="31"/>
      <c r="K25" s="31"/>
      <c r="L25" s="31"/>
      <c r="M25" s="31"/>
      <c r="N25" s="31"/>
      <c r="O25" s="31"/>
      <c r="P25" s="31"/>
      <c r="Q25" s="31"/>
      <c r="R25" s="31"/>
      <c r="S25" s="31"/>
      <c r="T25" s="31"/>
      <c r="U25" s="31"/>
    </row>
    <row r="26" spans="1:21" ht="13.5" customHeight="1" x14ac:dyDescent="0.25">
      <c r="A26" s="161" t="s">
        <v>582</v>
      </c>
      <c r="B26" s="85" t="s">
        <v>2199</v>
      </c>
      <c r="C26" s="134" t="s">
        <v>3122</v>
      </c>
      <c r="D26" s="194">
        <v>0</v>
      </c>
      <c r="E26" s="195">
        <v>0</v>
      </c>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3123</v>
      </c>
      <c r="D27" s="192">
        <v>0</v>
      </c>
      <c r="E27" s="283">
        <v>0</v>
      </c>
      <c r="F27" s="31"/>
      <c r="G27" s="31"/>
      <c r="H27" s="31"/>
      <c r="I27" s="31"/>
      <c r="J27" s="31"/>
      <c r="K27" s="31"/>
      <c r="L27" s="31"/>
      <c r="M27" s="31"/>
      <c r="N27" s="31"/>
      <c r="O27" s="31"/>
      <c r="P27" s="31"/>
      <c r="Q27" s="31"/>
      <c r="R27" s="31"/>
      <c r="S27" s="31"/>
      <c r="T27" s="31"/>
      <c r="U27" s="31"/>
    </row>
    <row r="28" spans="1:21" ht="13.5" customHeight="1" x14ac:dyDescent="0.25">
      <c r="A28" s="161" t="s">
        <v>582</v>
      </c>
      <c r="B28" s="85" t="s">
        <v>3096</v>
      </c>
      <c r="C28" s="134" t="s">
        <v>3124</v>
      </c>
      <c r="D28" s="194">
        <v>0</v>
      </c>
      <c r="E28" s="195">
        <v>0</v>
      </c>
      <c r="F28" s="31"/>
      <c r="G28" s="31"/>
      <c r="H28" s="31"/>
      <c r="I28" s="31"/>
      <c r="J28" s="31"/>
      <c r="K28" s="31"/>
      <c r="L28" s="31"/>
      <c r="M28" s="31"/>
      <c r="N28" s="31"/>
      <c r="O28" s="31"/>
      <c r="P28" s="31"/>
      <c r="Q28" s="31"/>
      <c r="R28" s="31"/>
      <c r="S28" s="31"/>
      <c r="T28" s="31"/>
      <c r="U28" s="31"/>
    </row>
    <row r="29" spans="1:21" ht="13.5" customHeight="1" x14ac:dyDescent="0.25">
      <c r="A29" s="161" t="s">
        <v>582</v>
      </c>
      <c r="B29" s="85" t="s">
        <v>3098</v>
      </c>
      <c r="C29" s="134" t="s">
        <v>3125</v>
      </c>
      <c r="D29" s="194">
        <v>0</v>
      </c>
      <c r="E29" s="195">
        <v>0</v>
      </c>
      <c r="F29" s="31"/>
      <c r="G29" s="31"/>
      <c r="H29" s="31"/>
      <c r="I29" s="31"/>
      <c r="J29" s="31"/>
      <c r="K29" s="31"/>
      <c r="L29" s="31"/>
      <c r="M29" s="31"/>
      <c r="N29" s="31"/>
      <c r="O29" s="31"/>
      <c r="P29" s="31"/>
      <c r="Q29" s="31"/>
      <c r="R29" s="31"/>
      <c r="S29" s="31"/>
      <c r="T29" s="31"/>
      <c r="U29" s="31"/>
    </row>
    <row r="30" spans="1:21" ht="13.5" customHeight="1" x14ac:dyDescent="0.25">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3102</v>
      </c>
      <c r="C31" s="134" t="s">
        <v>3128</v>
      </c>
      <c r="D31" s="194">
        <v>0</v>
      </c>
      <c r="E31" s="195">
        <v>0</v>
      </c>
      <c r="F31" s="31"/>
      <c r="G31" s="31"/>
      <c r="H31" s="31"/>
      <c r="I31" s="31"/>
      <c r="J31" s="31"/>
      <c r="K31" s="31"/>
      <c r="L31" s="31"/>
      <c r="M31" s="31"/>
      <c r="N31" s="31"/>
      <c r="O31" s="31"/>
      <c r="P31" s="31"/>
      <c r="Q31" s="31"/>
      <c r="R31" s="31"/>
      <c r="S31" s="31"/>
      <c r="T31" s="31"/>
      <c r="U31" s="31"/>
    </row>
    <row r="32" spans="1:21" ht="22.8" x14ac:dyDescent="0.25">
      <c r="A32" s="161" t="s">
        <v>582</v>
      </c>
      <c r="B32" s="85" t="s">
        <v>3104</v>
      </c>
      <c r="C32" s="134" t="s">
        <v>3129</v>
      </c>
      <c r="D32" s="192">
        <v>0</v>
      </c>
      <c r="E32" s="283">
        <v>0</v>
      </c>
      <c r="F32" s="31"/>
      <c r="G32" s="31"/>
      <c r="H32" s="31"/>
      <c r="I32" s="31"/>
      <c r="J32" s="31"/>
      <c r="K32" s="31"/>
      <c r="L32" s="31"/>
      <c r="M32" s="31"/>
      <c r="N32" s="31"/>
      <c r="O32" s="31"/>
      <c r="P32" s="31"/>
      <c r="Q32" s="31"/>
      <c r="R32" s="31"/>
      <c r="S32" s="31"/>
      <c r="T32" s="31"/>
      <c r="U32" s="31"/>
    </row>
    <row r="33" spans="1:21" ht="13.5" customHeight="1" x14ac:dyDescent="0.25">
      <c r="A33" s="161" t="s">
        <v>582</v>
      </c>
      <c r="B33" s="85" t="s">
        <v>3106</v>
      </c>
      <c r="C33" s="134" t="s">
        <v>3130</v>
      </c>
      <c r="D33" s="192">
        <v>0</v>
      </c>
      <c r="E33" s="283">
        <v>0</v>
      </c>
      <c r="F33" s="31"/>
      <c r="G33" s="31"/>
      <c r="H33" s="31"/>
      <c r="I33" s="31"/>
      <c r="J33" s="31"/>
      <c r="K33" s="31"/>
      <c r="L33" s="31"/>
      <c r="M33" s="31"/>
      <c r="N33" s="31"/>
      <c r="O33" s="31"/>
      <c r="P33" s="31"/>
      <c r="Q33" s="31"/>
      <c r="R33" s="31"/>
      <c r="S33" s="31"/>
      <c r="T33" s="31"/>
      <c r="U33" s="31"/>
    </row>
    <row r="34" spans="1:21" ht="13.5" customHeight="1" x14ac:dyDescent="0.25">
      <c r="A34" s="161" t="s">
        <v>582</v>
      </c>
      <c r="B34" s="85" t="s">
        <v>3108</v>
      </c>
      <c r="C34" s="134" t="s">
        <v>3131</v>
      </c>
      <c r="D34" s="192">
        <v>0</v>
      </c>
      <c r="E34" s="283">
        <v>0</v>
      </c>
      <c r="F34" s="31"/>
      <c r="G34" s="31"/>
      <c r="H34" s="31"/>
      <c r="I34" s="31"/>
      <c r="J34" s="31"/>
      <c r="K34" s="31"/>
      <c r="L34" s="31"/>
      <c r="M34" s="31"/>
      <c r="N34" s="31"/>
      <c r="O34" s="31"/>
      <c r="P34" s="31"/>
      <c r="Q34" s="31"/>
      <c r="R34" s="31"/>
      <c r="S34" s="31"/>
      <c r="T34" s="31"/>
      <c r="U34" s="31"/>
    </row>
    <row r="35" spans="1:21" ht="13.5" customHeight="1" x14ac:dyDescent="0.25">
      <c r="A35" s="161" t="s">
        <v>582</v>
      </c>
      <c r="B35" s="85" t="s">
        <v>3110</v>
      </c>
      <c r="C35" s="134" t="s">
        <v>3132</v>
      </c>
      <c r="D35" s="192">
        <v>0</v>
      </c>
      <c r="E35" s="283">
        <v>0</v>
      </c>
      <c r="F35" s="31"/>
      <c r="G35" s="31"/>
      <c r="H35" s="31"/>
      <c r="I35" s="31"/>
      <c r="J35" s="31"/>
      <c r="K35" s="31"/>
      <c r="L35" s="31"/>
      <c r="M35" s="31"/>
      <c r="N35" s="31"/>
      <c r="O35" s="31"/>
      <c r="P35" s="31"/>
      <c r="Q35" s="31"/>
      <c r="R35" s="31"/>
      <c r="S35" s="31"/>
      <c r="T35" s="31"/>
      <c r="U35" s="31"/>
    </row>
    <row r="36" spans="1:21" ht="13.5" customHeight="1" x14ac:dyDescent="0.25">
      <c r="A36" s="161" t="s">
        <v>582</v>
      </c>
      <c r="B36" s="85" t="s">
        <v>3112</v>
      </c>
      <c r="C36" s="134" t="s">
        <v>3133</v>
      </c>
      <c r="D36" s="192">
        <v>0</v>
      </c>
      <c r="E36" s="283">
        <v>0</v>
      </c>
      <c r="F36" s="31"/>
      <c r="G36" s="31"/>
      <c r="H36" s="31"/>
      <c r="I36" s="31"/>
      <c r="J36" s="31"/>
      <c r="K36" s="31"/>
      <c r="L36" s="31"/>
      <c r="M36" s="31"/>
      <c r="N36" s="31"/>
      <c r="O36" s="31"/>
      <c r="P36" s="31"/>
      <c r="Q36" s="31"/>
      <c r="R36" s="31"/>
      <c r="S36" s="31"/>
      <c r="T36" s="31"/>
      <c r="U36" s="31"/>
    </row>
    <row r="37" spans="1:21" ht="13.5" customHeight="1" x14ac:dyDescent="0.25">
      <c r="A37" s="161" t="s">
        <v>582</v>
      </c>
      <c r="B37" s="85" t="s">
        <v>3114</v>
      </c>
      <c r="C37" s="134" t="s">
        <v>3134</v>
      </c>
      <c r="D37" s="194">
        <v>0</v>
      </c>
      <c r="E37" s="195">
        <v>0</v>
      </c>
      <c r="F37" s="31"/>
      <c r="G37" s="31"/>
      <c r="H37" s="31"/>
      <c r="I37" s="31"/>
      <c r="J37" s="31"/>
      <c r="K37" s="31"/>
      <c r="L37" s="31"/>
      <c r="M37" s="31"/>
      <c r="N37" s="31"/>
      <c r="O37" s="31"/>
      <c r="P37" s="31"/>
      <c r="Q37" s="31"/>
      <c r="R37" s="31"/>
      <c r="S37" s="31"/>
      <c r="T37" s="31"/>
      <c r="U37" s="31"/>
    </row>
    <row r="38" spans="1:21" ht="13.5" customHeight="1" x14ac:dyDescent="0.25">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3139</v>
      </c>
      <c r="C40" s="134" t="s">
        <v>3140</v>
      </c>
      <c r="D40" s="194">
        <v>0</v>
      </c>
      <c r="E40" s="195">
        <v>0</v>
      </c>
      <c r="F40" s="31"/>
      <c r="G40" s="31"/>
      <c r="H40" s="31"/>
      <c r="I40" s="31"/>
      <c r="J40" s="31"/>
      <c r="K40" s="31"/>
      <c r="L40" s="31"/>
      <c r="M40" s="31"/>
      <c r="N40" s="31"/>
      <c r="O40" s="31"/>
      <c r="P40" s="31"/>
      <c r="Q40" s="31"/>
      <c r="R40" s="31"/>
      <c r="S40" s="31"/>
      <c r="T40" s="31"/>
      <c r="U40" s="31"/>
    </row>
    <row r="41" spans="1:21" ht="13.5" customHeight="1" x14ac:dyDescent="0.25">
      <c r="A41" s="161" t="s">
        <v>582</v>
      </c>
      <c r="B41" s="85" t="s">
        <v>3141</v>
      </c>
      <c r="C41" s="134" t="s">
        <v>3142</v>
      </c>
      <c r="D41" s="194">
        <v>0</v>
      </c>
      <c r="E41" s="195">
        <v>0</v>
      </c>
      <c r="F41" s="31"/>
      <c r="G41" s="31"/>
      <c r="H41" s="31"/>
      <c r="I41" s="31"/>
      <c r="J41" s="31"/>
      <c r="K41" s="31"/>
      <c r="L41" s="31"/>
      <c r="M41" s="31"/>
      <c r="N41" s="31"/>
      <c r="O41" s="31"/>
      <c r="P41" s="31"/>
      <c r="Q41" s="31"/>
      <c r="R41" s="31"/>
      <c r="S41" s="31"/>
      <c r="T41" s="31"/>
      <c r="U41" s="31"/>
    </row>
    <row r="42" spans="1:21" ht="13.5" customHeight="1" x14ac:dyDescent="0.25">
      <c r="A42" s="161" t="s">
        <v>582</v>
      </c>
      <c r="B42" s="85" t="s">
        <v>3143</v>
      </c>
      <c r="C42" s="134" t="s">
        <v>3144</v>
      </c>
      <c r="D42" s="192">
        <v>0</v>
      </c>
      <c r="E42" s="283">
        <v>0</v>
      </c>
      <c r="F42" s="31"/>
      <c r="G42" s="31"/>
      <c r="H42" s="31"/>
      <c r="I42" s="31"/>
      <c r="J42" s="31"/>
      <c r="K42" s="31"/>
      <c r="L42" s="31"/>
      <c r="M42" s="31"/>
      <c r="N42" s="31"/>
      <c r="O42" s="31"/>
      <c r="P42" s="31"/>
      <c r="Q42" s="31"/>
      <c r="R42" s="31"/>
      <c r="S42" s="31"/>
      <c r="T42" s="31"/>
      <c r="U42" s="31"/>
    </row>
    <row r="43" spans="1:21" ht="13.5" customHeight="1" x14ac:dyDescent="0.25">
      <c r="A43" s="161" t="s">
        <v>582</v>
      </c>
      <c r="B43" s="85" t="s">
        <v>3145</v>
      </c>
      <c r="C43" s="134" t="s">
        <v>3146</v>
      </c>
      <c r="D43" s="194">
        <v>0</v>
      </c>
      <c r="E43" s="195">
        <v>0</v>
      </c>
      <c r="F43" s="31"/>
      <c r="G43" s="31"/>
      <c r="H43" s="31"/>
      <c r="I43" s="31"/>
      <c r="J43" s="31"/>
      <c r="K43" s="31"/>
      <c r="L43" s="31"/>
      <c r="M43" s="31"/>
      <c r="N43" s="31"/>
      <c r="O43" s="31"/>
      <c r="P43" s="31"/>
      <c r="Q43" s="31"/>
      <c r="R43" s="31"/>
      <c r="S43" s="31"/>
      <c r="T43" s="31"/>
      <c r="U43" s="31"/>
    </row>
    <row r="44" spans="1:21" ht="13.5" customHeight="1" x14ac:dyDescent="0.25">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3139</v>
      </c>
      <c r="C45" s="134" t="s">
        <v>3149</v>
      </c>
      <c r="D45" s="194">
        <v>0</v>
      </c>
      <c r="E45" s="195">
        <v>0</v>
      </c>
      <c r="F45" s="31"/>
      <c r="G45" s="31"/>
      <c r="H45" s="31"/>
      <c r="I45" s="31"/>
      <c r="J45" s="31"/>
      <c r="K45" s="31"/>
      <c r="L45" s="31"/>
      <c r="M45" s="31"/>
      <c r="N45" s="31"/>
      <c r="O45" s="31"/>
      <c r="P45" s="31"/>
      <c r="Q45" s="31"/>
      <c r="R45" s="31"/>
      <c r="S45" s="31"/>
      <c r="T45" s="31"/>
      <c r="U45" s="31"/>
    </row>
    <row r="46" spans="1:21" ht="13.5" customHeight="1" x14ac:dyDescent="0.25">
      <c r="A46" s="161" t="s">
        <v>582</v>
      </c>
      <c r="B46" s="85" t="s">
        <v>3141</v>
      </c>
      <c r="C46" s="134" t="s">
        <v>3150</v>
      </c>
      <c r="D46" s="194">
        <v>0</v>
      </c>
      <c r="E46" s="195">
        <v>0</v>
      </c>
      <c r="F46" s="31"/>
      <c r="G46" s="31"/>
      <c r="H46" s="31"/>
      <c r="I46" s="31"/>
      <c r="J46" s="31"/>
      <c r="K46" s="31"/>
      <c r="L46" s="31"/>
      <c r="M46" s="31"/>
      <c r="N46" s="31"/>
      <c r="O46" s="31"/>
      <c r="P46" s="31"/>
      <c r="Q46" s="31"/>
      <c r="R46" s="31"/>
      <c r="S46" s="31"/>
      <c r="T46" s="31"/>
      <c r="U46" s="31"/>
    </row>
    <row r="47" spans="1:21" ht="13.5" customHeight="1" x14ac:dyDescent="0.25">
      <c r="A47" s="161" t="s">
        <v>582</v>
      </c>
      <c r="B47" s="85" t="s">
        <v>3143</v>
      </c>
      <c r="C47" s="134" t="s">
        <v>3151</v>
      </c>
      <c r="D47" s="192">
        <v>0</v>
      </c>
      <c r="E47" s="283">
        <v>0</v>
      </c>
      <c r="F47" s="31"/>
      <c r="G47" s="31"/>
      <c r="H47" s="31"/>
      <c r="I47" s="31"/>
      <c r="J47" s="31"/>
      <c r="K47" s="31"/>
      <c r="L47" s="31"/>
      <c r="M47" s="31"/>
      <c r="N47" s="31"/>
      <c r="O47" s="31"/>
      <c r="P47" s="31"/>
      <c r="Q47" s="31"/>
      <c r="R47" s="31"/>
      <c r="S47" s="31"/>
      <c r="T47" s="31"/>
      <c r="U47" s="31"/>
    </row>
    <row r="48" spans="1:21" ht="13.5" customHeight="1" x14ac:dyDescent="0.25">
      <c r="A48" s="162"/>
      <c r="B48" s="86" t="s">
        <v>3145</v>
      </c>
      <c r="C48" s="255" t="s">
        <v>3152</v>
      </c>
      <c r="D48" s="196">
        <v>0</v>
      </c>
      <c r="E48" s="197">
        <v>0</v>
      </c>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1" zoomScaleNormal="100" workbookViewId="0">
      <selection activeCell="D109" sqref="D109"/>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3155</v>
      </c>
      <c r="C5" s="138" t="s">
        <v>3156</v>
      </c>
      <c r="D5" s="198">
        <v>1577224.32</v>
      </c>
      <c r="E5" s="31"/>
      <c r="F5" s="31"/>
      <c r="G5" s="31"/>
      <c r="H5" s="31"/>
      <c r="I5" s="31"/>
      <c r="J5" s="31"/>
      <c r="K5" s="31"/>
      <c r="L5" s="31"/>
      <c r="M5" s="31"/>
      <c r="N5" s="31"/>
      <c r="O5" s="31"/>
      <c r="P5" s="31"/>
      <c r="Q5" s="31"/>
      <c r="R5" s="31"/>
      <c r="S5" s="31"/>
      <c r="T5" s="31"/>
      <c r="U5" s="31"/>
    </row>
    <row r="6" spans="1:24" ht="24" x14ac:dyDescent="0.25">
      <c r="A6" s="88"/>
      <c r="B6" s="134" t="s">
        <v>3157</v>
      </c>
      <c r="C6" s="139" t="s">
        <v>3158</v>
      </c>
      <c r="D6" s="34">
        <f>D7+D8+D17+D18+D24</f>
        <v>14071526.609999999</v>
      </c>
      <c r="E6" s="232"/>
      <c r="F6" s="31"/>
      <c r="G6" s="31"/>
      <c r="H6" s="31"/>
      <c r="I6" s="31"/>
      <c r="J6" s="31"/>
      <c r="K6" s="31"/>
      <c r="L6" s="31"/>
      <c r="M6" s="31"/>
      <c r="N6" s="31"/>
      <c r="O6" s="31"/>
      <c r="P6" s="31"/>
      <c r="Q6" s="31"/>
      <c r="R6" s="31"/>
      <c r="S6" s="31"/>
      <c r="T6" s="31"/>
      <c r="U6" s="31"/>
    </row>
    <row r="7" spans="1:24" ht="12.75" customHeight="1" x14ac:dyDescent="0.25">
      <c r="A7" s="88"/>
      <c r="B7" s="89" t="s">
        <v>3159</v>
      </c>
      <c r="C7" s="139" t="s">
        <v>3160</v>
      </c>
      <c r="D7" s="199">
        <v>0</v>
      </c>
      <c r="E7" s="31"/>
      <c r="F7" s="31"/>
      <c r="G7" s="31"/>
      <c r="H7" s="31"/>
      <c r="I7" s="31"/>
      <c r="J7" s="31"/>
      <c r="K7" s="31"/>
      <c r="L7" s="31"/>
      <c r="M7" s="31"/>
      <c r="N7" s="31"/>
      <c r="O7" s="31"/>
      <c r="P7" s="31"/>
      <c r="Q7" s="31"/>
      <c r="R7" s="31"/>
      <c r="S7" s="31"/>
      <c r="T7" s="31"/>
      <c r="U7" s="31"/>
    </row>
    <row r="8" spans="1:24" ht="12.75" customHeight="1" x14ac:dyDescent="0.25">
      <c r="A8" s="88" t="s">
        <v>2435</v>
      </c>
      <c r="B8" s="89" t="s">
        <v>3161</v>
      </c>
      <c r="C8" s="139" t="s">
        <v>3162</v>
      </c>
      <c r="D8" s="34">
        <f>SUM(D9:D16)</f>
        <v>13502480.77</v>
      </c>
      <c r="E8" s="31"/>
      <c r="F8" s="31"/>
      <c r="G8" s="31"/>
      <c r="H8" s="31"/>
      <c r="I8" s="31"/>
      <c r="J8" s="31"/>
      <c r="K8" s="31"/>
      <c r="L8" s="31"/>
      <c r="M8" s="31"/>
      <c r="N8" s="31"/>
      <c r="O8" s="31"/>
      <c r="P8" s="31"/>
      <c r="Q8" s="31"/>
      <c r="R8" s="31"/>
      <c r="S8" s="31"/>
      <c r="T8" s="31"/>
      <c r="U8" s="31"/>
    </row>
    <row r="9" spans="1:24" ht="12.75" customHeight="1" x14ac:dyDescent="0.25">
      <c r="A9" s="63" t="s">
        <v>2437</v>
      </c>
      <c r="B9" s="64" t="s">
        <v>2438</v>
      </c>
      <c r="C9" s="139" t="s">
        <v>3163</v>
      </c>
      <c r="D9" s="199">
        <v>8801053.8399999999</v>
      </c>
      <c r="E9" s="31"/>
      <c r="F9" s="31"/>
      <c r="G9" s="31"/>
      <c r="H9" s="31"/>
      <c r="I9" s="31"/>
      <c r="J9" s="31"/>
      <c r="K9" s="31"/>
      <c r="L9" s="31"/>
      <c r="M9" s="31"/>
      <c r="N9" s="31"/>
      <c r="O9" s="31"/>
      <c r="P9" s="31"/>
      <c r="Q9" s="31"/>
      <c r="R9" s="31"/>
      <c r="S9" s="31"/>
      <c r="T9" s="31"/>
      <c r="U9" s="31"/>
    </row>
    <row r="10" spans="1:24" ht="12.75" customHeight="1" x14ac:dyDescent="0.25">
      <c r="A10" s="63" t="s">
        <v>2439</v>
      </c>
      <c r="B10" s="64" t="s">
        <v>2440</v>
      </c>
      <c r="C10" s="139" t="s">
        <v>3164</v>
      </c>
      <c r="D10" s="199">
        <v>3763414.42</v>
      </c>
      <c r="E10" s="31"/>
      <c r="F10" s="31"/>
      <c r="G10" s="31"/>
      <c r="H10" s="31"/>
      <c r="I10" s="31"/>
      <c r="J10" s="31"/>
      <c r="K10" s="31"/>
      <c r="L10" s="31"/>
      <c r="M10" s="31"/>
      <c r="N10" s="31"/>
      <c r="O10" s="31"/>
      <c r="P10" s="31"/>
      <c r="Q10" s="31"/>
      <c r="R10" s="31"/>
      <c r="S10" s="31"/>
      <c r="T10" s="31"/>
      <c r="U10" s="31"/>
    </row>
    <row r="11" spans="1:24" ht="12.75" customHeight="1" x14ac:dyDescent="0.25">
      <c r="A11" s="63" t="s">
        <v>2441</v>
      </c>
      <c r="B11" s="64" t="s">
        <v>3165</v>
      </c>
      <c r="C11" s="139" t="s">
        <v>3166</v>
      </c>
      <c r="D11" s="199">
        <v>12332.54</v>
      </c>
      <c r="E11" s="31"/>
      <c r="F11" s="31"/>
      <c r="G11" s="31"/>
      <c r="H11" s="31"/>
      <c r="I11" s="31"/>
      <c r="J11" s="31"/>
      <c r="K11" s="31"/>
      <c r="L11" s="31"/>
      <c r="M11" s="31"/>
      <c r="N11" s="31"/>
      <c r="O11" s="31"/>
      <c r="P11" s="31"/>
      <c r="Q11" s="31"/>
      <c r="R11" s="31"/>
      <c r="S11" s="31"/>
      <c r="T11" s="31"/>
      <c r="U11" s="31"/>
    </row>
    <row r="12" spans="1:24" ht="12.75" customHeight="1" x14ac:dyDescent="0.25">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3.2" x14ac:dyDescent="0.25">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2467</v>
      </c>
      <c r="B14" s="65" t="s">
        <v>2468</v>
      </c>
      <c r="C14" s="139" t="s">
        <v>3170</v>
      </c>
      <c r="D14" s="199">
        <v>1030</v>
      </c>
      <c r="E14" s="31"/>
      <c r="F14" s="31"/>
      <c r="G14" s="31"/>
      <c r="H14" s="31"/>
      <c r="I14" s="31"/>
      <c r="J14" s="31"/>
      <c r="K14" s="31"/>
      <c r="L14" s="31"/>
      <c r="M14" s="31"/>
      <c r="N14" s="31"/>
      <c r="O14" s="31"/>
      <c r="P14" s="31"/>
      <c r="Q14" s="31"/>
      <c r="R14" s="31"/>
      <c r="S14" s="31"/>
      <c r="T14" s="31"/>
      <c r="U14" s="31"/>
    </row>
    <row r="15" spans="1:24" ht="12.75" customHeight="1" x14ac:dyDescent="0.25">
      <c r="A15" s="70" t="s">
        <v>2469</v>
      </c>
      <c r="B15" s="65" t="s">
        <v>2470</v>
      </c>
      <c r="C15" s="139" t="s">
        <v>3171</v>
      </c>
      <c r="D15" s="199">
        <v>1000</v>
      </c>
      <c r="E15" s="232"/>
      <c r="F15" s="31"/>
      <c r="G15" s="31"/>
      <c r="H15" s="31"/>
      <c r="I15" s="31"/>
      <c r="J15" s="31"/>
      <c r="K15" s="31"/>
      <c r="L15" s="31"/>
      <c r="M15" s="31"/>
      <c r="N15" s="31"/>
      <c r="O15" s="31"/>
      <c r="P15" s="31"/>
      <c r="Q15" s="31"/>
      <c r="R15" s="31"/>
      <c r="S15" s="31"/>
      <c r="T15" s="31"/>
      <c r="U15" s="31"/>
    </row>
    <row r="16" spans="1:24" ht="12.75" customHeight="1" x14ac:dyDescent="0.25">
      <c r="A16" s="70" t="s">
        <v>2471</v>
      </c>
      <c r="B16" s="65" t="s">
        <v>2472</v>
      </c>
      <c r="C16" s="139" t="s">
        <v>3172</v>
      </c>
      <c r="D16" s="199">
        <v>923649.97</v>
      </c>
      <c r="E16" s="31"/>
      <c r="F16" s="31"/>
      <c r="G16" s="31"/>
      <c r="H16" s="31"/>
      <c r="I16" s="31"/>
      <c r="J16" s="31"/>
      <c r="K16" s="31"/>
      <c r="L16" s="31"/>
      <c r="M16" s="31"/>
      <c r="N16" s="31"/>
      <c r="O16" s="31"/>
      <c r="P16" s="31"/>
      <c r="Q16" s="31"/>
      <c r="R16" s="31"/>
      <c r="S16" s="31"/>
      <c r="T16" s="31"/>
      <c r="U16" s="31"/>
    </row>
    <row r="17" spans="1:21" ht="12.75" customHeight="1" x14ac:dyDescent="0.25">
      <c r="A17" s="294" t="s">
        <v>2473</v>
      </c>
      <c r="B17" s="134" t="s">
        <v>3141</v>
      </c>
      <c r="C17" s="139" t="s">
        <v>3173</v>
      </c>
      <c r="D17" s="199">
        <v>513880.24</v>
      </c>
      <c r="E17" s="31"/>
      <c r="F17" s="31"/>
      <c r="G17" s="31"/>
      <c r="H17" s="31"/>
      <c r="I17" s="31"/>
      <c r="J17" s="31"/>
      <c r="K17" s="31"/>
      <c r="L17" s="31"/>
      <c r="M17" s="31"/>
      <c r="N17" s="31"/>
      <c r="O17" s="31"/>
      <c r="P17" s="31"/>
      <c r="Q17" s="31"/>
      <c r="R17" s="31"/>
      <c r="S17" s="31"/>
      <c r="T17" s="31"/>
      <c r="U17" s="31"/>
    </row>
    <row r="18" spans="1:21" ht="36" x14ac:dyDescent="0.25">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3177</v>
      </c>
      <c r="C19" s="139" t="s">
        <v>3178</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3179</v>
      </c>
      <c r="B20" s="64" t="s">
        <v>2496</v>
      </c>
      <c r="C20" s="139" t="s">
        <v>3180</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3181</v>
      </c>
      <c r="B21" s="64" t="s">
        <v>2500</v>
      </c>
      <c r="C21" s="139" t="s">
        <v>3182</v>
      </c>
      <c r="D21" s="199">
        <v>0</v>
      </c>
      <c r="E21" s="31"/>
      <c r="F21" s="31"/>
      <c r="G21" s="31"/>
      <c r="H21" s="31"/>
      <c r="I21" s="31"/>
      <c r="J21" s="31"/>
      <c r="K21" s="31"/>
      <c r="L21" s="31"/>
      <c r="M21" s="31"/>
      <c r="N21" s="31"/>
      <c r="O21" s="31"/>
      <c r="P21" s="31"/>
      <c r="Q21" s="31"/>
      <c r="R21" s="31"/>
      <c r="S21" s="31"/>
      <c r="T21" s="31"/>
      <c r="U21" s="31"/>
    </row>
    <row r="22" spans="1:21" ht="24" x14ac:dyDescent="0.25">
      <c r="A22" s="63" t="s">
        <v>3183</v>
      </c>
      <c r="B22" s="64" t="s">
        <v>3184</v>
      </c>
      <c r="C22" s="139" t="s">
        <v>3185</v>
      </c>
      <c r="D22" s="199">
        <v>0</v>
      </c>
      <c r="E22" s="31"/>
      <c r="F22" s="31"/>
      <c r="G22" s="31"/>
      <c r="H22" s="31"/>
      <c r="I22" s="31"/>
      <c r="J22" s="31"/>
      <c r="K22" s="31"/>
      <c r="L22" s="31"/>
      <c r="M22" s="31"/>
      <c r="N22" s="31"/>
      <c r="O22" s="31"/>
      <c r="P22" s="31"/>
      <c r="Q22" s="31"/>
      <c r="R22" s="31"/>
      <c r="S22" s="31"/>
      <c r="T22" s="31"/>
      <c r="U22" s="31"/>
    </row>
    <row r="23" spans="1:21" ht="24" x14ac:dyDescent="0.25">
      <c r="A23" s="63" t="s">
        <v>3186</v>
      </c>
      <c r="B23" s="64" t="s">
        <v>3187</v>
      </c>
      <c r="C23" s="139" t="s">
        <v>3188</v>
      </c>
      <c r="D23" s="199">
        <v>0</v>
      </c>
      <c r="E23" s="31"/>
      <c r="F23" s="31"/>
      <c r="G23" s="31"/>
      <c r="H23" s="31"/>
      <c r="I23" s="31"/>
      <c r="J23" s="31"/>
      <c r="K23" s="31"/>
      <c r="L23" s="31"/>
      <c r="M23" s="31"/>
      <c r="N23" s="31"/>
      <c r="O23" s="31"/>
      <c r="P23" s="31"/>
      <c r="Q23" s="31"/>
      <c r="R23" s="31"/>
      <c r="S23" s="31"/>
      <c r="T23" s="31"/>
      <c r="U23" s="31"/>
    </row>
    <row r="24" spans="1:21" ht="24" x14ac:dyDescent="0.25">
      <c r="A24" s="294" t="s">
        <v>2567</v>
      </c>
      <c r="B24" s="134" t="s">
        <v>3189</v>
      </c>
      <c r="C24" s="134" t="s">
        <v>3190</v>
      </c>
      <c r="D24" s="283">
        <v>55165.599999999999</v>
      </c>
      <c r="E24" s="232"/>
      <c r="F24" s="31"/>
      <c r="G24" s="31"/>
      <c r="H24" s="31"/>
      <c r="I24" s="31"/>
      <c r="J24" s="31"/>
      <c r="K24" s="31"/>
      <c r="L24" s="31"/>
      <c r="M24" s="31"/>
      <c r="N24" s="31"/>
      <c r="O24" s="31"/>
      <c r="P24" s="31"/>
      <c r="Q24" s="31"/>
      <c r="R24" s="31"/>
      <c r="S24" s="31"/>
      <c r="T24" s="31"/>
      <c r="U24" s="31"/>
    </row>
    <row r="25" spans="1:21" ht="24" x14ac:dyDescent="0.25">
      <c r="A25" s="63"/>
      <c r="B25" s="134" t="s">
        <v>3191</v>
      </c>
      <c r="C25" s="139" t="s">
        <v>3192</v>
      </c>
      <c r="D25" s="34">
        <f>D26+D27+D36+D37+D43</f>
        <v>13981103.01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3159</v>
      </c>
      <c r="C26" s="139" t="s">
        <v>3193</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2435</v>
      </c>
      <c r="B27" s="89" t="s">
        <v>3194</v>
      </c>
      <c r="C27" s="139" t="s">
        <v>3195</v>
      </c>
      <c r="D27" s="34">
        <f>SUM(D28:D35)</f>
        <v>13424278.42</v>
      </c>
      <c r="E27" s="31"/>
      <c r="F27" s="31"/>
      <c r="G27" s="31"/>
      <c r="H27" s="31"/>
      <c r="I27" s="31"/>
      <c r="J27" s="31"/>
      <c r="K27" s="31"/>
      <c r="L27" s="31"/>
      <c r="M27" s="31"/>
      <c r="N27" s="31"/>
      <c r="O27" s="31"/>
      <c r="P27" s="31"/>
      <c r="Q27" s="31"/>
      <c r="R27" s="31"/>
      <c r="S27" s="31"/>
      <c r="T27" s="31"/>
      <c r="U27" s="31"/>
    </row>
    <row r="28" spans="1:21" ht="12.75" customHeight="1" x14ac:dyDescent="0.25">
      <c r="A28" s="63" t="s">
        <v>2437</v>
      </c>
      <c r="B28" s="64" t="s">
        <v>2438</v>
      </c>
      <c r="C28" s="139" t="s">
        <v>3196</v>
      </c>
      <c r="D28" s="199">
        <v>8755437.5500000007</v>
      </c>
      <c r="E28" s="31"/>
      <c r="F28" s="31"/>
      <c r="G28" s="31"/>
      <c r="H28" s="31"/>
      <c r="I28" s="31"/>
      <c r="J28" s="31"/>
      <c r="K28" s="31"/>
      <c r="L28" s="31"/>
      <c r="M28" s="31"/>
      <c r="N28" s="31"/>
      <c r="O28" s="31"/>
      <c r="P28" s="31"/>
      <c r="Q28" s="31"/>
      <c r="R28" s="31"/>
      <c r="S28" s="31"/>
      <c r="T28" s="31"/>
      <c r="U28" s="31"/>
    </row>
    <row r="29" spans="1:21" ht="12.75" customHeight="1" x14ac:dyDescent="0.25">
      <c r="A29" s="63" t="s">
        <v>2439</v>
      </c>
      <c r="B29" s="64" t="s">
        <v>2440</v>
      </c>
      <c r="C29" s="139" t="s">
        <v>3197</v>
      </c>
      <c r="D29" s="199">
        <v>3723569.58</v>
      </c>
      <c r="E29" s="31"/>
      <c r="F29" s="31"/>
      <c r="G29" s="31"/>
      <c r="H29" s="31"/>
      <c r="I29" s="31"/>
      <c r="J29" s="31"/>
      <c r="K29" s="31"/>
      <c r="L29" s="31"/>
      <c r="M29" s="31"/>
      <c r="N29" s="31"/>
      <c r="O29" s="31"/>
      <c r="P29" s="31"/>
      <c r="Q29" s="31"/>
      <c r="R29" s="31"/>
      <c r="S29" s="31"/>
      <c r="T29" s="31"/>
      <c r="U29" s="31"/>
    </row>
    <row r="30" spans="1:21" ht="12.75" customHeight="1" x14ac:dyDescent="0.25">
      <c r="A30" s="63" t="s">
        <v>2441</v>
      </c>
      <c r="B30" s="64" t="s">
        <v>3165</v>
      </c>
      <c r="C30" s="139" t="s">
        <v>3198</v>
      </c>
      <c r="D30" s="199">
        <v>12332.44</v>
      </c>
      <c r="E30" s="31"/>
      <c r="F30" s="31"/>
      <c r="G30" s="31"/>
      <c r="H30" s="31"/>
      <c r="I30" s="31"/>
      <c r="J30" s="31"/>
      <c r="K30" s="31"/>
      <c r="L30" s="31"/>
      <c r="M30" s="31"/>
      <c r="N30" s="31"/>
      <c r="O30" s="31"/>
      <c r="P30" s="31"/>
      <c r="Q30" s="31"/>
      <c r="R30" s="31"/>
      <c r="S30" s="31"/>
      <c r="T30" s="31"/>
      <c r="U30" s="31"/>
    </row>
    <row r="31" spans="1:21" ht="12.75" customHeight="1" x14ac:dyDescent="0.25">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3.2" x14ac:dyDescent="0.25">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2467</v>
      </c>
      <c r="B33" s="65" t="s">
        <v>2468</v>
      </c>
      <c r="C33" s="139" t="s">
        <v>3201</v>
      </c>
      <c r="D33" s="199">
        <v>1030</v>
      </c>
      <c r="E33" s="31"/>
      <c r="F33" s="31"/>
      <c r="G33" s="31"/>
      <c r="H33" s="31"/>
      <c r="I33" s="31"/>
      <c r="J33" s="31"/>
      <c r="K33" s="31"/>
      <c r="L33" s="31"/>
      <c r="M33" s="31"/>
      <c r="N33" s="31"/>
      <c r="O33" s="31"/>
      <c r="P33" s="31"/>
      <c r="Q33" s="31"/>
      <c r="R33" s="31"/>
      <c r="S33" s="31"/>
      <c r="T33" s="31"/>
      <c r="U33" s="31"/>
    </row>
    <row r="34" spans="1:21" ht="12.75" customHeight="1" x14ac:dyDescent="0.25">
      <c r="A34" s="63" t="s">
        <v>2469</v>
      </c>
      <c r="B34" s="65" t="s">
        <v>2470</v>
      </c>
      <c r="C34" s="139" t="s">
        <v>3202</v>
      </c>
      <c r="D34" s="199">
        <v>1000</v>
      </c>
      <c r="E34" s="232"/>
      <c r="F34" s="31"/>
      <c r="G34" s="31"/>
      <c r="H34" s="31"/>
      <c r="I34" s="31"/>
      <c r="J34" s="31"/>
      <c r="K34" s="31"/>
      <c r="L34" s="31"/>
      <c r="M34" s="31"/>
      <c r="N34" s="31"/>
      <c r="O34" s="31"/>
      <c r="P34" s="31"/>
      <c r="Q34" s="31"/>
      <c r="R34" s="31"/>
      <c r="S34" s="31"/>
      <c r="T34" s="31"/>
      <c r="U34" s="31"/>
    </row>
    <row r="35" spans="1:21" ht="12.75" customHeight="1" x14ac:dyDescent="0.25">
      <c r="A35" s="63" t="s">
        <v>2471</v>
      </c>
      <c r="B35" s="65" t="s">
        <v>2472</v>
      </c>
      <c r="C35" s="139" t="s">
        <v>3203</v>
      </c>
      <c r="D35" s="199">
        <v>930908.85</v>
      </c>
      <c r="E35" s="31"/>
      <c r="F35" s="31"/>
      <c r="G35" s="31"/>
      <c r="H35" s="31"/>
      <c r="I35" s="31"/>
      <c r="J35" s="31"/>
      <c r="K35" s="31"/>
      <c r="L35" s="31"/>
      <c r="M35" s="31"/>
      <c r="N35" s="31"/>
      <c r="O35" s="31"/>
      <c r="P35" s="31"/>
      <c r="Q35" s="31"/>
      <c r="R35" s="31"/>
      <c r="S35" s="31"/>
      <c r="T35" s="31"/>
      <c r="U35" s="31"/>
    </row>
    <row r="36" spans="1:21" ht="12.75" customHeight="1" x14ac:dyDescent="0.25">
      <c r="A36" s="88" t="s">
        <v>2473</v>
      </c>
      <c r="B36" s="89" t="s">
        <v>3141</v>
      </c>
      <c r="C36" s="139" t="s">
        <v>3204</v>
      </c>
      <c r="D36" s="199">
        <v>525401.99</v>
      </c>
      <c r="E36" s="31"/>
      <c r="F36" s="31"/>
      <c r="G36" s="31"/>
      <c r="H36" s="31"/>
      <c r="I36" s="31"/>
      <c r="J36" s="31"/>
      <c r="K36" s="31"/>
      <c r="L36" s="31"/>
      <c r="M36" s="31"/>
      <c r="N36" s="31"/>
      <c r="O36" s="31"/>
      <c r="P36" s="31"/>
      <c r="Q36" s="31"/>
      <c r="R36" s="31"/>
      <c r="S36" s="31"/>
      <c r="T36" s="31"/>
      <c r="U36" s="31"/>
    </row>
    <row r="37" spans="1:21" ht="36" x14ac:dyDescent="0.25">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3177</v>
      </c>
      <c r="C38" s="139" t="s">
        <v>3207</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3179</v>
      </c>
      <c r="B39" s="64" t="s">
        <v>2496</v>
      </c>
      <c r="C39" s="139" t="s">
        <v>3208</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3181</v>
      </c>
      <c r="B40" s="64" t="s">
        <v>2500</v>
      </c>
      <c r="C40" s="139" t="s">
        <v>3209</v>
      </c>
      <c r="D40" s="199">
        <v>0</v>
      </c>
      <c r="E40" s="31"/>
      <c r="F40" s="31"/>
      <c r="G40" s="31"/>
      <c r="H40" s="31"/>
      <c r="I40" s="31"/>
      <c r="J40" s="31"/>
      <c r="K40" s="31"/>
      <c r="L40" s="31"/>
      <c r="M40" s="31"/>
      <c r="N40" s="31"/>
      <c r="O40" s="31"/>
      <c r="P40" s="31"/>
      <c r="Q40" s="31"/>
      <c r="R40" s="31"/>
      <c r="S40" s="31"/>
      <c r="T40" s="31"/>
      <c r="U40" s="31"/>
    </row>
    <row r="41" spans="1:21" ht="24" x14ac:dyDescent="0.25">
      <c r="A41" s="63" t="s">
        <v>3210</v>
      </c>
      <c r="B41" s="64" t="s">
        <v>3184</v>
      </c>
      <c r="C41" s="139" t="s">
        <v>3211</v>
      </c>
      <c r="D41" s="199">
        <v>0</v>
      </c>
      <c r="E41" s="31"/>
      <c r="F41" s="31"/>
      <c r="G41" s="31"/>
      <c r="H41" s="31"/>
      <c r="I41" s="31"/>
      <c r="J41" s="31"/>
      <c r="K41" s="31"/>
      <c r="L41" s="31"/>
      <c r="M41" s="31"/>
      <c r="N41" s="31"/>
      <c r="O41" s="31"/>
      <c r="P41" s="31"/>
      <c r="Q41" s="31"/>
      <c r="R41" s="31"/>
      <c r="S41" s="31"/>
      <c r="T41" s="31"/>
      <c r="U41" s="31"/>
    </row>
    <row r="42" spans="1:21" ht="24" x14ac:dyDescent="0.25">
      <c r="A42" s="63" t="s">
        <v>3186</v>
      </c>
      <c r="B42" s="64" t="s">
        <v>3187</v>
      </c>
      <c r="C42" s="139" t="s">
        <v>3212</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2567</v>
      </c>
      <c r="B43" s="134" t="s">
        <v>3189</v>
      </c>
      <c r="C43" s="134" t="s">
        <v>3213</v>
      </c>
      <c r="D43" s="283">
        <v>31422.6</v>
      </c>
      <c r="E43" s="232"/>
      <c r="F43" s="31"/>
      <c r="G43" s="31"/>
      <c r="H43" s="31"/>
      <c r="I43" s="31"/>
      <c r="J43" s="31"/>
      <c r="K43" s="31"/>
      <c r="L43" s="31"/>
      <c r="M43" s="31"/>
      <c r="N43" s="31"/>
      <c r="O43" s="31"/>
      <c r="P43" s="31"/>
      <c r="Q43" s="31"/>
      <c r="R43" s="31"/>
      <c r="S43" s="31"/>
      <c r="T43" s="31"/>
      <c r="U43" s="31"/>
    </row>
    <row r="44" spans="1:21" ht="24" x14ac:dyDescent="0.25">
      <c r="A44" s="63"/>
      <c r="B44" s="89" t="s">
        <v>3214</v>
      </c>
      <c r="C44" s="139" t="s">
        <v>3215</v>
      </c>
      <c r="D44" s="34">
        <f>D5+D6-D25</f>
        <v>1667647.92</v>
      </c>
      <c r="E44" s="31"/>
      <c r="F44" s="31"/>
      <c r="G44" s="31"/>
      <c r="H44" s="31"/>
      <c r="I44" s="31"/>
      <c r="J44" s="31"/>
      <c r="K44" s="31"/>
      <c r="L44" s="31"/>
      <c r="M44" s="31"/>
      <c r="N44" s="31"/>
      <c r="O44" s="31"/>
      <c r="P44" s="31"/>
      <c r="Q44" s="31"/>
      <c r="R44" s="31"/>
      <c r="S44" s="31"/>
      <c r="T44" s="31"/>
      <c r="U44" s="31"/>
    </row>
    <row r="45" spans="1:21" ht="24" x14ac:dyDescent="0.25">
      <c r="A45" s="88"/>
      <c r="B45" s="134" t="s">
        <v>3216</v>
      </c>
      <c r="C45" s="139" t="s">
        <v>3217</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3220</v>
      </c>
      <c r="C47" s="139" t="s">
        <v>3221</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3222</v>
      </c>
      <c r="C48" s="139" t="s">
        <v>3223</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3224</v>
      </c>
      <c r="C49" s="139" t="s">
        <v>3225</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3226</v>
      </c>
      <c r="C50" s="139" t="s">
        <v>3227</v>
      </c>
      <c r="D50" s="199">
        <v>0</v>
      </c>
      <c r="E50" s="31"/>
      <c r="F50" s="31"/>
      <c r="G50" s="31"/>
      <c r="H50" s="31"/>
      <c r="I50" s="31"/>
      <c r="J50" s="31"/>
      <c r="K50" s="31"/>
      <c r="L50" s="31"/>
      <c r="M50" s="31"/>
      <c r="N50" s="31"/>
      <c r="O50" s="31"/>
      <c r="P50" s="31"/>
      <c r="Q50" s="31"/>
      <c r="R50" s="31"/>
      <c r="S50" s="31"/>
      <c r="T50" s="31"/>
      <c r="U50" s="31"/>
    </row>
    <row r="51" spans="1:21" ht="24" x14ac:dyDescent="0.25">
      <c r="A51" s="88" t="s">
        <v>2435</v>
      </c>
      <c r="B51" s="134" t="s">
        <v>3228</v>
      </c>
      <c r="C51" s="139" t="s">
        <v>3229</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3220</v>
      </c>
      <c r="C53" s="139" t="s">
        <v>3232</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3222</v>
      </c>
      <c r="C54" s="139" t="s">
        <v>3233</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3224</v>
      </c>
      <c r="C55" s="139" t="s">
        <v>3234</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3226</v>
      </c>
      <c r="C56" s="139" t="s">
        <v>3235</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2439</v>
      </c>
      <c r="B57" s="89" t="s">
        <v>3236</v>
      </c>
      <c r="C57" s="139" t="s">
        <v>3237</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3220</v>
      </c>
      <c r="C58" s="139" t="s">
        <v>3238</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3222</v>
      </c>
      <c r="C59" s="139" t="s">
        <v>3239</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3224</v>
      </c>
      <c r="C60" s="139" t="s">
        <v>3240</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3226</v>
      </c>
      <c r="C61" s="139" t="s">
        <v>3241</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3220</v>
      </c>
      <c r="C63" s="139" t="s">
        <v>3244</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3222</v>
      </c>
      <c r="C64" s="139" t="s">
        <v>3245</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3224</v>
      </c>
      <c r="C65" s="139" t="s">
        <v>3246</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3226</v>
      </c>
      <c r="C66" s="139" t="s">
        <v>3247</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3220</v>
      </c>
      <c r="C68" s="139" t="s">
        <v>3250</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3222</v>
      </c>
      <c r="C69" s="139" t="s">
        <v>3251</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3224</v>
      </c>
      <c r="C70" s="139" t="s">
        <v>3252</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3226</v>
      </c>
      <c r="C71" s="139" t="s">
        <v>3253</v>
      </c>
      <c r="D71" s="199">
        <v>0</v>
      </c>
      <c r="E71" s="31"/>
      <c r="F71" s="31"/>
      <c r="G71" s="31"/>
      <c r="H71" s="31"/>
      <c r="I71" s="31"/>
      <c r="J71" s="31"/>
      <c r="K71" s="31"/>
      <c r="L71" s="31"/>
      <c r="M71" s="31"/>
      <c r="N71" s="31"/>
      <c r="O71" s="31"/>
      <c r="P71" s="31"/>
      <c r="Q71" s="31"/>
      <c r="R71" s="31"/>
      <c r="S71" s="31"/>
      <c r="T71" s="31"/>
      <c r="U71" s="31"/>
    </row>
    <row r="72" spans="1:21" ht="24" x14ac:dyDescent="0.25">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3220</v>
      </c>
      <c r="C73" s="139" t="s">
        <v>3256</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3222</v>
      </c>
      <c r="C74" s="139" t="s">
        <v>3257</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3224</v>
      </c>
      <c r="C75" s="139" t="s">
        <v>3258</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3226</v>
      </c>
      <c r="C76" s="139" t="s">
        <v>3259</v>
      </c>
      <c r="D76" s="199">
        <v>0</v>
      </c>
      <c r="E76" s="31"/>
      <c r="F76" s="31"/>
      <c r="G76" s="31"/>
      <c r="H76" s="31"/>
      <c r="I76" s="31"/>
      <c r="J76" s="31"/>
      <c r="K76" s="31"/>
      <c r="L76" s="31"/>
      <c r="M76" s="31"/>
      <c r="N76" s="31"/>
      <c r="O76" s="31"/>
      <c r="P76" s="31"/>
      <c r="Q76" s="31"/>
      <c r="R76" s="31"/>
      <c r="S76" s="31"/>
      <c r="T76" s="31"/>
      <c r="U76" s="31"/>
    </row>
    <row r="77" spans="1:21" ht="24" x14ac:dyDescent="0.25">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3220</v>
      </c>
      <c r="C78" s="139" t="s">
        <v>3262</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3222</v>
      </c>
      <c r="C79" s="139" t="s">
        <v>3263</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3224</v>
      </c>
      <c r="C80" s="139" t="s">
        <v>3264</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3226</v>
      </c>
      <c r="C81" s="139" t="s">
        <v>3265</v>
      </c>
      <c r="D81" s="199">
        <v>0</v>
      </c>
      <c r="E81" s="31"/>
      <c r="F81" s="31"/>
      <c r="G81" s="31"/>
      <c r="H81" s="31"/>
      <c r="I81" s="31"/>
      <c r="J81" s="31"/>
      <c r="K81" s="31"/>
      <c r="L81" s="31"/>
      <c r="M81" s="31"/>
      <c r="N81" s="31"/>
      <c r="O81" s="31"/>
      <c r="P81" s="31"/>
      <c r="Q81" s="31"/>
      <c r="R81" s="31"/>
      <c r="S81" s="31"/>
      <c r="T81" s="31"/>
      <c r="U81" s="31"/>
    </row>
    <row r="82" spans="1:21" ht="24" x14ac:dyDescent="0.25">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3220</v>
      </c>
      <c r="C83" s="139" t="s">
        <v>3268</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3222</v>
      </c>
      <c r="C84" s="139" t="s">
        <v>3269</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3224</v>
      </c>
      <c r="C85" s="139" t="s">
        <v>3270</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3226</v>
      </c>
      <c r="C86" s="139" t="s">
        <v>3271</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3220</v>
      </c>
      <c r="C88" s="139" t="s">
        <v>3274</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3222</v>
      </c>
      <c r="C89" s="139" t="s">
        <v>3275</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3224</v>
      </c>
      <c r="C90" s="139" t="s">
        <v>3276</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3226</v>
      </c>
      <c r="C91" s="139" t="s">
        <v>3277</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3220</v>
      </c>
      <c r="C93" s="139" t="s">
        <v>3280</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3222</v>
      </c>
      <c r="C94" s="139" t="s">
        <v>3281</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3224</v>
      </c>
      <c r="C95" s="139" t="s">
        <v>3282</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3226</v>
      </c>
      <c r="C96" s="139" t="s">
        <v>3283</v>
      </c>
      <c r="D96" s="199">
        <v>0</v>
      </c>
      <c r="E96" s="31"/>
      <c r="F96" s="31"/>
      <c r="G96" s="31"/>
      <c r="H96" s="31"/>
      <c r="I96" s="31"/>
      <c r="J96" s="31"/>
      <c r="K96" s="31"/>
      <c r="L96" s="31"/>
      <c r="M96" s="31"/>
      <c r="N96" s="31"/>
      <c r="O96" s="31"/>
      <c r="P96" s="31"/>
      <c r="Q96" s="31"/>
      <c r="R96" s="31"/>
      <c r="S96" s="31"/>
      <c r="T96" s="31"/>
      <c r="U96" s="31"/>
    </row>
    <row r="97" spans="1:21" ht="36" x14ac:dyDescent="0.25">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3177</v>
      </c>
      <c r="C98" s="139" t="s">
        <v>3286</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3179</v>
      </c>
      <c r="B99" s="64" t="s">
        <v>2496</v>
      </c>
      <c r="C99" s="139" t="s">
        <v>3287</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3181</v>
      </c>
      <c r="B100" s="64" t="s">
        <v>2500</v>
      </c>
      <c r="C100" s="139" t="s">
        <v>3288</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3210</v>
      </c>
      <c r="B101" s="64" t="s">
        <v>3184</v>
      </c>
      <c r="C101" s="139" t="s">
        <v>3289</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3186</v>
      </c>
      <c r="B102" s="64" t="s">
        <v>3187</v>
      </c>
      <c r="C102" s="139" t="s">
        <v>3290</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2567</v>
      </c>
      <c r="B103" s="292" t="s">
        <v>3189</v>
      </c>
      <c r="C103" s="292" t="s">
        <v>3291</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3292</v>
      </c>
      <c r="C104" s="139" t="s">
        <v>3293</v>
      </c>
      <c r="D104" s="34">
        <f>SUM(D105:D109)</f>
        <v>1667647.92</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3159</v>
      </c>
      <c r="C105" s="139" t="s">
        <v>3294</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2435</v>
      </c>
      <c r="B106" s="64" t="s">
        <v>3139</v>
      </c>
      <c r="C106" s="139" t="s">
        <v>3295</v>
      </c>
      <c r="D106" s="199">
        <v>1641522.21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2473</v>
      </c>
      <c r="B107" s="64" t="s">
        <v>3141</v>
      </c>
      <c r="C107" s="139" t="s">
        <v>3296</v>
      </c>
      <c r="D107" s="199">
        <v>2249.9899999999998</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3174</v>
      </c>
      <c r="B108" s="64" t="s">
        <v>3297</v>
      </c>
      <c r="C108" s="139" t="s">
        <v>3298</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2567</v>
      </c>
      <c r="B109" s="74" t="s">
        <v>3189</v>
      </c>
      <c r="C109" s="290" t="s">
        <v>3299</v>
      </c>
      <c r="D109" s="284">
        <v>23875.72</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96" zoomScaleNormal="100" zoomScaleSheetLayoutView="100" workbookViewId="0">
      <selection activeCell="C232" sqref="C23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84" t="s">
        <v>3153</v>
      </c>
      <c r="B1" s="382"/>
      <c r="C1" s="382"/>
      <c r="D1" s="382"/>
      <c r="E1" s="51" t="s">
        <v>3300</v>
      </c>
      <c r="F1" s="51"/>
      <c r="G1" s="51"/>
      <c r="H1" s="51"/>
      <c r="I1" s="51"/>
      <c r="J1" s="51"/>
      <c r="K1" s="51"/>
      <c r="L1" s="51"/>
      <c r="M1" s="51"/>
      <c r="N1" s="51"/>
      <c r="O1" s="51"/>
      <c r="P1" s="51"/>
    </row>
    <row r="2" spans="1:17" ht="37.5" customHeight="1" x14ac:dyDescent="0.25">
      <c r="A2" s="384" t="s">
        <v>3301</v>
      </c>
      <c r="B2" s="382"/>
      <c r="C2" s="382"/>
      <c r="D2" s="382"/>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x14ac:dyDescent="0.25">
      <c r="A3" s="97" t="s">
        <v>3309</v>
      </c>
      <c r="B3" s="98" t="s">
        <v>3310</v>
      </c>
      <c r="C3" s="99" t="s">
        <v>3311</v>
      </c>
      <c r="D3" s="95"/>
      <c r="E3" s="96">
        <f>E4+E14+E23+E298+E342+E345+E347</f>
        <v>0</v>
      </c>
      <c r="F3" s="96">
        <f>F4+F14+F23+F298+F342+F345+F347</f>
        <v>6</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1812</v>
      </c>
      <c r="P3" s="51"/>
    </row>
    <row r="4" spans="1:17" ht="19.5" customHeight="1" x14ac:dyDescent="0.25">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5">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2" customHeight="1" x14ac:dyDescent="0.25">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85" t="s">
        <v>3334</v>
      </c>
      <c r="B23" s="386"/>
      <c r="C23" s="387"/>
      <c r="D23" s="95"/>
      <c r="E23" s="51">
        <f>SUM(E24:E297)</f>
        <v>0</v>
      </c>
      <c r="F23" s="51">
        <f>SUM(F24:F297)</f>
        <v>6</v>
      </c>
      <c r="G23" s="51"/>
      <c r="H23" s="51"/>
      <c r="I23" s="51"/>
      <c r="J23" s="51"/>
      <c r="K23" s="51"/>
      <c r="L23" s="51"/>
      <c r="M23" s="51"/>
      <c r="N23" s="51"/>
      <c r="O23" s="51"/>
      <c r="P23" s="51"/>
    </row>
    <row r="24" spans="1:16" ht="20.399999999999999" x14ac:dyDescent="0.25">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Provjera</v>
      </c>
      <c r="C231" s="91" t="s">
        <v>3542</v>
      </c>
      <c r="D231" s="95"/>
      <c r="E231" s="51">
        <f t="shared" si="17"/>
        <v>0</v>
      </c>
      <c r="F231" s="51">
        <f t="shared" si="18"/>
        <v>1</v>
      </c>
      <c r="G231" s="51"/>
      <c r="H231" s="51"/>
      <c r="I231" s="51"/>
      <c r="J231" s="51"/>
      <c r="K231" s="51"/>
      <c r="L231" s="51">
        <f>IF(AND('PR-RAS'!D90&gt;0,'PR-RAS'!D710=0),1,0)</f>
        <v>1</v>
      </c>
      <c r="M231" s="51">
        <f>IF(AND('PR-RAS'!E90&gt;0,'PR-RAS'!E710=0),1,0)</f>
        <v>1</v>
      </c>
      <c r="N231" s="51"/>
      <c r="O231" s="51"/>
      <c r="P231" s="51"/>
    </row>
    <row r="232" spans="1:16" ht="30" customHeight="1" x14ac:dyDescent="0.25">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5">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5">
      <c r="A247" s="105">
        <v>189</v>
      </c>
      <c r="B247" s="106" t="str">
        <f t="shared" si="16"/>
        <v>Provjera</v>
      </c>
      <c r="C247" s="91" t="s">
        <v>3558</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5">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3.2"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3654</v>
      </c>
    </row>
    <row r="1480" spans="10:12" ht="15.75" customHeight="1" x14ac:dyDescent="0.25"/>
    <row r="1481" spans="10:12" ht="15" customHeight="1" x14ac:dyDescent="0.25">
      <c r="K1481" s="40">
        <f>IF(ABS(OBVEZE!D44-OBVEZE!D45-OBVEZE!D104)&gt;0,1,0)</f>
        <v>0</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Filip Januš</cp:lastModifiedBy>
  <cp:lastPrinted>2026-01-30T12:58:48Z</cp:lastPrinted>
  <dcterms:created xsi:type="dcterms:W3CDTF">2022-04-01T05:14:30Z</dcterms:created>
  <dcterms:modified xsi:type="dcterms:W3CDTF">2026-01-31T19:14:36Z</dcterms:modified>
</cp:coreProperties>
</file>